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60" yWindow="-3135" windowWidth="20730" windowHeight="11760" tabRatio="928"/>
  </bookViews>
  <sheets>
    <sheet name="Precios Angular" sheetId="1" r:id="rId1"/>
    <sheet name="Estudios Mercado SOFTEC" sheetId="5" r:id="rId2"/>
    <sheet name="Airbnb" sheetId="7" r:id="rId3"/>
  </sheets>
  <externalReferences>
    <externalReference r:id="rId4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U64" i="1"/>
  <c r="U63" i="1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S33" i="5"/>
  <c r="S24" i="5"/>
  <c r="S35" i="5"/>
  <c r="C68" i="5"/>
  <c r="E68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F49" i="1"/>
  <c r="K50" i="1"/>
  <c r="I119" i="1"/>
  <c r="C1" i="5"/>
  <c r="F73" i="1"/>
  <c r="F96" i="1"/>
  <c r="W15" i="5"/>
  <c r="X15" i="5"/>
  <c r="W14" i="5"/>
  <c r="X14" i="5"/>
  <c r="W13" i="5"/>
  <c r="X13" i="5"/>
  <c r="W12" i="5"/>
  <c r="X12" i="5"/>
  <c r="W11" i="5"/>
  <c r="X11" i="5"/>
  <c r="W10" i="5"/>
  <c r="X10" i="5"/>
  <c r="W9" i="5"/>
  <c r="X9" i="5"/>
  <c r="W8" i="5"/>
  <c r="X8" i="5"/>
  <c r="W7" i="5"/>
  <c r="X7" i="5"/>
  <c r="W6" i="5"/>
  <c r="X6" i="5"/>
  <c r="W5" i="5"/>
  <c r="X5" i="5"/>
  <c r="W4" i="5"/>
  <c r="X4" i="5"/>
  <c r="G27" i="1"/>
  <c r="R59" i="1"/>
  <c r="S59" i="1"/>
  <c r="E73" i="1"/>
  <c r="E116" i="1"/>
  <c r="E96" i="1"/>
  <c r="E49" i="1"/>
  <c r="E52" i="1"/>
  <c r="R106" i="1"/>
  <c r="S106" i="1"/>
  <c r="R89" i="1"/>
  <c r="S89" i="1"/>
  <c r="R87" i="1"/>
  <c r="S87" i="1"/>
  <c r="R63" i="1"/>
  <c r="S63" i="1"/>
  <c r="R37" i="1"/>
  <c r="S37" i="1"/>
  <c r="R38" i="1"/>
  <c r="S38" i="1"/>
  <c r="R36" i="1"/>
  <c r="C72" i="5"/>
  <c r="D72" i="5"/>
  <c r="E72" i="5"/>
  <c r="AA15" i="5"/>
  <c r="AB15" i="5"/>
  <c r="G74" i="7"/>
  <c r="H74" i="7"/>
  <c r="I74" i="7"/>
  <c r="L7" i="7"/>
  <c r="H73" i="7"/>
  <c r="H72" i="7"/>
  <c r="H71" i="7"/>
  <c r="G66" i="7"/>
  <c r="H66" i="7"/>
  <c r="I66" i="7"/>
  <c r="L6" i="7"/>
  <c r="H65" i="7"/>
  <c r="G59" i="7"/>
  <c r="H59" i="7"/>
  <c r="I59" i="7"/>
  <c r="L5" i="7"/>
  <c r="H58" i="7"/>
  <c r="H57" i="7"/>
  <c r="H56" i="7"/>
  <c r="H55" i="7"/>
  <c r="G50" i="7"/>
  <c r="H50" i="7"/>
  <c r="I50" i="7"/>
  <c r="L3" i="7"/>
  <c r="H49" i="7"/>
  <c r="H48" i="7"/>
  <c r="H47" i="7"/>
  <c r="H46" i="7"/>
  <c r="H45" i="7"/>
  <c r="H44" i="7"/>
  <c r="H43" i="7"/>
  <c r="H42" i="7"/>
  <c r="H41" i="7"/>
  <c r="H40" i="7"/>
  <c r="H39" i="7"/>
  <c r="G34" i="7"/>
  <c r="H34" i="7"/>
  <c r="I34" i="7"/>
  <c r="L8" i="7"/>
  <c r="H33" i="7"/>
  <c r="H32" i="7"/>
  <c r="H31" i="7"/>
  <c r="H30" i="7"/>
  <c r="H29" i="7"/>
  <c r="H28" i="7"/>
  <c r="H27" i="7"/>
  <c r="H3" i="7"/>
  <c r="H4" i="7"/>
  <c r="H5" i="7"/>
  <c r="H12" i="7"/>
  <c r="H13" i="7"/>
  <c r="H14" i="7"/>
  <c r="H15" i="7"/>
  <c r="H16" i="7"/>
  <c r="H17" i="7"/>
  <c r="H18" i="7"/>
  <c r="H19" i="7"/>
  <c r="H20" i="7"/>
  <c r="H21" i="7"/>
  <c r="H11" i="7"/>
  <c r="G22" i="7"/>
  <c r="H22" i="7"/>
  <c r="I22" i="7"/>
  <c r="L2" i="7"/>
  <c r="G6" i="7"/>
  <c r="H6" i="7"/>
  <c r="I6" i="7"/>
  <c r="L4" i="7"/>
  <c r="E67" i="5"/>
  <c r="D66" i="5"/>
  <c r="D65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2" i="5"/>
  <c r="C22" i="5"/>
  <c r="D21" i="5"/>
  <c r="C21" i="5"/>
  <c r="D20" i="5"/>
  <c r="C20" i="5"/>
  <c r="AA14" i="5"/>
  <c r="AB14" i="5"/>
  <c r="AA11" i="5"/>
  <c r="AB11" i="5"/>
  <c r="AA8" i="5"/>
  <c r="AB8" i="5"/>
  <c r="AA7" i="5"/>
  <c r="AB7" i="5"/>
  <c r="AA6" i="5"/>
  <c r="AB6" i="5"/>
  <c r="AA5" i="5"/>
  <c r="AB5" i="5"/>
  <c r="AA4" i="5"/>
  <c r="AB4" i="5"/>
  <c r="E65" i="5"/>
  <c r="E66" i="5"/>
  <c r="E26" i="1"/>
  <c r="E115" i="1"/>
  <c r="E95" i="1"/>
  <c r="E72" i="1"/>
  <c r="E48" i="1"/>
  <c r="E50" i="1"/>
  <c r="M35" i="1"/>
  <c r="M36" i="1"/>
  <c r="M65" i="1"/>
  <c r="M60" i="1"/>
  <c r="M61" i="1"/>
  <c r="M62" i="1"/>
  <c r="M63" i="1"/>
  <c r="M64" i="1"/>
  <c r="M59" i="1"/>
  <c r="M37" i="1"/>
  <c r="M38" i="1"/>
  <c r="M39" i="1"/>
  <c r="M40" i="1"/>
  <c r="M41" i="1"/>
  <c r="M42" i="1"/>
  <c r="P2" i="1"/>
  <c r="S36" i="1"/>
  <c r="G73" i="1"/>
  <c r="G49" i="1"/>
  <c r="E51" i="1"/>
  <c r="G51" i="1"/>
  <c r="G96" i="1"/>
  <c r="F116" i="1"/>
  <c r="G116" i="1"/>
</calcChain>
</file>

<file path=xl/sharedStrings.xml><?xml version="1.0" encoding="utf-8"?>
<sst xmlns="http://schemas.openxmlformats.org/spreadsheetml/2006/main" count="521" uniqueCount="152">
  <si>
    <t>ANAXÁGORAS 836</t>
  </si>
  <si>
    <t>Esquemas de pago</t>
  </si>
  <si>
    <t>DEPTO.</t>
  </si>
  <si>
    <t>PLANTA</t>
  </si>
  <si>
    <t>CARACTERISTICAS</t>
  </si>
  <si>
    <t>M2 HAB</t>
  </si>
  <si>
    <t>BAL /TERR / RG</t>
  </si>
  <si>
    <t>M2 TOTAL</t>
  </si>
  <si>
    <t>50%   50%</t>
  </si>
  <si>
    <t>3R / 2B / 2E</t>
  </si>
  <si>
    <t>3R / 2.5B / 2E</t>
  </si>
  <si>
    <t>401 PH</t>
  </si>
  <si>
    <t>402 PH</t>
  </si>
  <si>
    <t>YÁCATAS 186</t>
  </si>
  <si>
    <t>PALENQUE 358</t>
  </si>
  <si>
    <t>10B / 20T / 0RG</t>
  </si>
  <si>
    <t>VENDIDO</t>
  </si>
  <si>
    <t>0B / 20T / 0RG</t>
  </si>
  <si>
    <t>12B / 0T / 35RG</t>
  </si>
  <si>
    <t>12B / 0T / 0RG</t>
  </si>
  <si>
    <t xml:space="preserve"> VENDIDO </t>
  </si>
  <si>
    <t>12B / 0T / 39RG</t>
  </si>
  <si>
    <t>12B / 0T / 45RG</t>
  </si>
  <si>
    <t>UXMAL 257</t>
  </si>
  <si>
    <t>2R / 2.5B / 2E</t>
  </si>
  <si>
    <t>17B / 10T / 0RG</t>
  </si>
  <si>
    <t>4B / 36T / 0RG</t>
  </si>
  <si>
    <t>18B / 0T / 0RG</t>
  </si>
  <si>
    <t>14B / 0T / 65RG</t>
  </si>
  <si>
    <t>18B / 0T / 50RG</t>
  </si>
  <si>
    <t>18B / 0T / 54RG</t>
  </si>
  <si>
    <t>Pxm2 Tot</t>
  </si>
  <si>
    <t>Mercado</t>
  </si>
  <si>
    <t>Narvarte Poniente</t>
  </si>
  <si>
    <t>Apartado</t>
  </si>
  <si>
    <t>PRECIO CON DESCUENTO DEL 2%</t>
  </si>
  <si>
    <t>SANCHEZ AZCONA 1348</t>
  </si>
  <si>
    <t>PB y 1</t>
  </si>
  <si>
    <t>2, 3 y 4</t>
  </si>
  <si>
    <t>3R / 3.5B / 2E</t>
  </si>
  <si>
    <t>4R / 4.5B / 2E</t>
  </si>
  <si>
    <t>4.2B / 21.1T / 0RG</t>
  </si>
  <si>
    <t>15.7B / 18.9T / 0RG</t>
  </si>
  <si>
    <t>15.7B / 17.6T / 0RG</t>
  </si>
  <si>
    <t>8.5B / 0T / 77.34RG</t>
  </si>
  <si>
    <t>14.8B / 0T / 68.2RG</t>
  </si>
  <si>
    <t>Ventas</t>
  </si>
  <si>
    <t>IMPORTANTE</t>
  </si>
  <si>
    <t>ENTREGA INMEDIATA</t>
  </si>
  <si>
    <t>4.3B / 17.6T / 0RG</t>
  </si>
  <si>
    <t>11.75B / 18T / 0RG</t>
  </si>
  <si>
    <t>11B / 8.9T / 0RG</t>
  </si>
  <si>
    <t>11.8B / 0T / 34.6RG</t>
  </si>
  <si>
    <t>11B / 0T / 35.2RG</t>
  </si>
  <si>
    <t>11.75B / 0T / 35RG</t>
  </si>
  <si>
    <t>22B / 0T / 42.5RG</t>
  </si>
  <si>
    <t>23.5B / 8.9T / 43.5RG</t>
  </si>
  <si>
    <t>Precio por M2 Habitable</t>
  </si>
  <si>
    <t>MERADO NARVARTE</t>
  </si>
  <si>
    <t>DESCUENTO VS. MERCADO</t>
  </si>
  <si>
    <t>TownHouse 1 - Interno</t>
  </si>
  <si>
    <t>PentHouse 1 - Interno</t>
  </si>
  <si>
    <t>TownHouse 2 - Frontal</t>
  </si>
  <si>
    <t>TownHouse 3 - Frontal</t>
  </si>
  <si>
    <t>PentHouse 2 - Frontal</t>
  </si>
  <si>
    <t>PentHouse 3 - Fontal</t>
  </si>
  <si>
    <t>Plusvalía</t>
  </si>
  <si>
    <t>Mes</t>
  </si>
  <si>
    <t>Año</t>
  </si>
  <si>
    <t>ZONA O COLONIA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</si>
  <si>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</si>
  <si>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</si>
  <si>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</si>
  <si>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</si>
  <si>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</si>
  <si>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</si>
  <si>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</si>
  <si>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</si>
  <si>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</si>
  <si>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</si>
  <si>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</si>
  <si>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</si>
  <si>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Renta x m2</t>
  </si>
  <si>
    <t>Rentabilidad por m2</t>
  </si>
  <si>
    <t>POLANCO</t>
  </si>
  <si>
    <t>CONDESA</t>
  </si>
  <si>
    <t>DEL VALLE CENTRO</t>
  </si>
  <si>
    <t>NARVARTE</t>
  </si>
  <si>
    <t>NAPOLES</t>
  </si>
  <si>
    <t>ZONA SUR CDMX</t>
  </si>
  <si>
    <t>ZONA CENTRO CDMX</t>
  </si>
  <si>
    <t>ROMA</t>
  </si>
  <si>
    <t>BENITO JUAREZ</t>
  </si>
  <si>
    <t>ZONA NORTE CDMX</t>
  </si>
  <si>
    <t>BOSQUE REAL</t>
  </si>
  <si>
    <t>Tot. Ult. 3 Años</t>
  </si>
  <si>
    <t>Prom Ult. 3 Años</t>
  </si>
  <si>
    <t>Trimestre Actualizado</t>
  </si>
  <si>
    <t xml:space="preserve">Plusvalía Acumulada </t>
  </si>
  <si>
    <t>Renta x m2 mensual</t>
  </si>
  <si>
    <t>Renta x m2 anual</t>
  </si>
  <si>
    <t>Retorno sobre renta</t>
  </si>
  <si>
    <t>Retorno anual por m2</t>
  </si>
  <si>
    <t>Precios Históricos por M2 Total</t>
  </si>
  <si>
    <t>Airbnb</t>
  </si>
  <si>
    <t>Recámaras</t>
  </si>
  <si>
    <t>Baños</t>
  </si>
  <si>
    <t>Estacionamiento</t>
  </si>
  <si>
    <t>Metros</t>
  </si>
  <si>
    <t>Precio por noche</t>
  </si>
  <si>
    <t>Todo el año</t>
  </si>
  <si>
    <t>ND</t>
  </si>
  <si>
    <t>Del Valle</t>
  </si>
  <si>
    <t>Polanco</t>
  </si>
  <si>
    <t>Roma</t>
  </si>
  <si>
    <t>Condesa</t>
  </si>
  <si>
    <t>Bosque Real</t>
  </si>
  <si>
    <t>Napoles</t>
  </si>
  <si>
    <t>Rentabilidad anual</t>
  </si>
  <si>
    <t>SAN PEDRO DE LOS PINOS</t>
  </si>
  <si>
    <t>Cambio en precios</t>
  </si>
  <si>
    <t>PXM2 HABITABLE</t>
  </si>
  <si>
    <t>PXM2 BALCÓN, TERRAZA, RG</t>
  </si>
  <si>
    <t>Precios con Fórmula</t>
  </si>
  <si>
    <t>2Q19</t>
  </si>
  <si>
    <t>EST / BOD / BAL / TERR / RG</t>
  </si>
  <si>
    <t>2E / 1.37 BOD / 10.85B / 0T / 0RG</t>
  </si>
  <si>
    <t>1E / 1.37 BOD / 10.85B / 0T / 0RG</t>
  </si>
  <si>
    <t>2E / 0 BOD / 10.85B / 0T / 27.3RG</t>
  </si>
  <si>
    <t>2E / 1.37 BOD / 10.85B / 0T / 27.8RG</t>
  </si>
  <si>
    <t>2E / 0 BOD / 10.85B / 0T / 55.4RG</t>
  </si>
  <si>
    <t>2E / 0 BOD / 10.85B / 0T / 54.9RG</t>
  </si>
  <si>
    <t>2E / 0 BOD / 5.2B / 15.2T / 0RG</t>
  </si>
  <si>
    <t>1E / 1.37 BOD / 5.3B / 15.3T / 0RG</t>
  </si>
  <si>
    <t>3R / 2B / 1E</t>
  </si>
  <si>
    <t>3R / 3B / 2E</t>
  </si>
  <si>
    <t>3Q19</t>
  </si>
  <si>
    <t>4Q19</t>
  </si>
  <si>
    <t>1Q20</t>
  </si>
  <si>
    <t>2Q20</t>
  </si>
  <si>
    <t>Comentarios Agosto 2020</t>
  </si>
  <si>
    <t>Avaluo 401</t>
  </si>
  <si>
    <t>Softec Narvarte</t>
  </si>
  <si>
    <t>DESCUENTO VS. AVALUO</t>
  </si>
  <si>
    <t>Acabados Full Premium</t>
  </si>
  <si>
    <t>Acabados Premium</t>
  </si>
  <si>
    <t>Acabados Plus</t>
  </si>
  <si>
    <t>Obra Blanca</t>
  </si>
  <si>
    <t>Avaluo Bancario</t>
  </si>
  <si>
    <t>Anaxágoras 401, SA1348 TH3</t>
  </si>
  <si>
    <t>APARTADO</t>
  </si>
  <si>
    <t>Anaxágoras 402,SA 1348 PH3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</si>
</sst>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#,##0;[Red]\-&quot;$&quot;#,##0"/>
    <numFmt numFmtId="165" formatCode="_-&quot;$&quot;* #,##0.00_-;\-&quot;$&quot;* #,##0.00_-;_-&quot;$&quot;* &quot;-&quot;??_-;_-@_-"/>
    <numFmt numFmtId="166" formatCode="0.0%"/>
    <numFmt numFmtId="167" formatCode="_-* #,##0_-;\-* #,##0_-;_-* &quot;-&quot;??_-;_-@_-"/>
    <numFmt numFmtId="168" formatCode="_-&quot;$&quot;* #,##0_-;\-&quot;$&quot;* #,##0_-;_-&quot;$&quot;* &quot;-&quot;??_-;_-@_-"/>
    <numFmt numFmtId="169" formatCode="0.0"/>
    <numFmt numFmtId="170" formatCode="&quot;$&quot;#,##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499984740745262"/>
      <name val="Avenir Black"/>
      <family val="2"/>
    </font>
    <font>
      <sz val="10"/>
      <color theme="1"/>
      <name val="Avenir Book"/>
      <family val="2"/>
    </font>
    <font>
      <sz val="10"/>
      <color theme="0"/>
      <name val="Avenir Book"/>
      <family val="2"/>
    </font>
    <font>
      <b/>
      <sz val="10"/>
      <color theme="0"/>
      <name val="Avenir Next Demi Bold"/>
      <family val="2"/>
    </font>
    <font>
      <sz val="10"/>
      <color rgb="FF000000"/>
      <name val="Avenir Book"/>
      <family val="2"/>
    </font>
    <font>
      <sz val="10"/>
      <color rgb="FF000000"/>
      <name val="Avenir Medium"/>
      <family val="2"/>
    </font>
    <font>
      <sz val="10"/>
      <color theme="1"/>
      <name val="Avenir Next Demi Bold"/>
      <family val="2"/>
    </font>
    <font>
      <b/>
      <sz val="10"/>
      <color theme="1" tint="0.499984740745262"/>
      <name val="Avenir Black"/>
      <family val="2"/>
    </font>
    <font>
      <sz val="10"/>
      <color theme="1"/>
      <name val="Avenir Book"/>
      <family val="2"/>
    </font>
    <font>
      <sz val="10"/>
      <color theme="0"/>
      <name val="Avenir Book"/>
      <family val="2"/>
    </font>
    <font>
      <b/>
      <sz val="10"/>
      <color theme="0"/>
      <name val="Avenir Next Demi Bold"/>
      <family val="2"/>
    </font>
    <font>
      <sz val="10"/>
      <color rgb="FF000000"/>
      <name val="Avenir Book"/>
      <family val="2"/>
    </font>
    <font>
      <sz val="10"/>
      <color rgb="FF000000"/>
      <name val="Avenir Medium"/>
      <family val="2"/>
    </font>
    <font>
      <sz val="10"/>
      <color rgb="FFFFFFFF"/>
      <name val="Avenir Book"/>
      <family val="2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Avenir Book"/>
      <family val="2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Avenir Medium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rgb="FFFF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theme="0"/>
      <name val="Calibri"/>
      <family val="2"/>
      <scheme val="minor"/>
    </font>
    <font>
      <sz val="10"/>
      <color theme="3" tint="0.59999389629810485"/>
      <name val="Calibri"/>
      <family val="2"/>
      <scheme val="minor"/>
    </font>
    <font>
      <sz val="10"/>
      <name val="Calibri"/>
      <family val="2"/>
      <scheme val="minor"/>
    </font>
    <font>
      <sz val="10"/>
      <name val="Avenir Book"/>
      <family val="2"/>
    </font>
    <font>
      <sz val="10"/>
      <name val="Avenir Medium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1596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3586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/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4" borderId="4" xfId="0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43" fontId="2" fillId="0" borderId="0" xfId="0" applyNumberFormat="1" applyFont="1"/>
    <xf numFmtId="0" fontId="7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/>
    <xf numFmtId="0" fontId="3" fillId="0" borderId="0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5" borderId="4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5" fontId="12" fillId="5" borderId="5" xfId="0" applyNumberFormat="1" applyFont="1" applyFill="1" applyBorder="1" applyAlignment="1">
      <alignment horizontal="right" vertical="center"/>
    </xf>
    <xf numFmtId="165" fontId="10" fillId="6" borderId="5" xfId="0" applyNumberFormat="1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43" fontId="18" fillId="0" borderId="0" xfId="1" applyFont="1"/>
    <xf numFmtId="168" fontId="5" fillId="5" borderId="4" xfId="0" applyNumberFormat="1" applyFont="1" applyFill="1" applyBorder="1" applyAlignment="1">
      <alignment horizontal="right" vertical="center"/>
    </xf>
    <xf numFmtId="168" fontId="5" fillId="5" borderId="4" xfId="0" applyNumberFormat="1" applyFont="1" applyFill="1" applyBorder="1" applyAlignment="1">
      <alignment horizontal="left" vertical="center"/>
    </xf>
    <xf numFmtId="168" fontId="5" fillId="8" borderId="4" xfId="0" applyNumberFormat="1" applyFont="1" applyFill="1" applyBorder="1" applyAlignment="1">
      <alignment horizontal="right" vertical="center"/>
    </xf>
    <xf numFmtId="167" fontId="19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7" fontId="23" fillId="0" borderId="0" xfId="1" applyNumberFormat="1" applyFont="1" applyFill="1" applyBorder="1" applyAlignment="1">
      <alignment horizontal="center" vertical="center"/>
    </xf>
    <xf numFmtId="0" fontId="11" fillId="10" borderId="0" xfId="0" applyFont="1" applyFill="1" applyAlignment="1"/>
    <xf numFmtId="0" fontId="2" fillId="10" borderId="0" xfId="0" applyFont="1" applyFill="1"/>
    <xf numFmtId="0" fontId="25" fillId="12" borderId="0" xfId="0" applyFont="1" applyFill="1"/>
    <xf numFmtId="0" fontId="25" fillId="11" borderId="0" xfId="0" applyFont="1" applyFill="1"/>
    <xf numFmtId="0" fontId="25" fillId="9" borderId="0" xfId="0" applyFont="1" applyFill="1"/>
    <xf numFmtId="0" fontId="25" fillId="5" borderId="0" xfId="0" applyFont="1" applyFill="1"/>
    <xf numFmtId="165" fontId="10" fillId="11" borderId="5" xfId="0" applyNumberFormat="1" applyFont="1" applyFill="1" applyBorder="1" applyAlignment="1">
      <alignment horizontal="center" vertical="center"/>
    </xf>
    <xf numFmtId="43" fontId="26" fillId="0" borderId="0" xfId="1" applyFont="1" applyAlignment="1">
      <alignment horizontal="center"/>
    </xf>
    <xf numFmtId="0" fontId="4" fillId="10" borderId="0" xfId="0" applyFont="1" applyFill="1" applyAlignment="1"/>
    <xf numFmtId="43" fontId="3" fillId="10" borderId="0" xfId="1" applyFont="1" applyFill="1"/>
    <xf numFmtId="0" fontId="3" fillId="10" borderId="0" xfId="0" applyFont="1" applyFill="1"/>
    <xf numFmtId="0" fontId="2" fillId="5" borderId="0" xfId="0" applyFont="1" applyFill="1"/>
    <xf numFmtId="0" fontId="4" fillId="0" borderId="0" xfId="0" applyFont="1" applyAlignment="1">
      <alignment horizontal="center"/>
    </xf>
    <xf numFmtId="165" fontId="2" fillId="10" borderId="0" xfId="0" applyNumberFormat="1" applyFont="1" applyFill="1"/>
    <xf numFmtId="167" fontId="2" fillId="10" borderId="0" xfId="1" applyNumberFormat="1" applyFont="1" applyFill="1"/>
    <xf numFmtId="15" fontId="5" fillId="10" borderId="0" xfId="0" applyNumberFormat="1" applyFont="1" applyFill="1" applyAlignment="1">
      <alignment horizontal="left"/>
    </xf>
    <xf numFmtId="0" fontId="5" fillId="10" borderId="0" xfId="0" applyFont="1" applyFill="1" applyBorder="1" applyAlignment="1">
      <alignment horizontal="center"/>
    </xf>
    <xf numFmtId="15" fontId="12" fillId="10" borderId="0" xfId="0" applyNumberFormat="1" applyFont="1" applyFill="1" applyAlignment="1">
      <alignment horizontal="left"/>
    </xf>
    <xf numFmtId="167" fontId="2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24" fillId="10" borderId="0" xfId="0" applyFont="1" applyFill="1" applyAlignment="1">
      <alignment horizontal="center"/>
    </xf>
    <xf numFmtId="168" fontId="2" fillId="10" borderId="0" xfId="0" applyNumberFormat="1" applyFont="1" applyFill="1"/>
    <xf numFmtId="0" fontId="12" fillId="11" borderId="4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1" fontId="16" fillId="11" borderId="5" xfId="0" applyNumberFormat="1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168" fontId="5" fillId="5" borderId="5" xfId="0" applyNumberFormat="1" applyFont="1" applyFill="1" applyBorder="1" applyAlignment="1">
      <alignment horizontal="right" vertical="center"/>
    </xf>
    <xf numFmtId="168" fontId="27" fillId="10" borderId="0" xfId="0" applyNumberFormat="1" applyFont="1" applyFill="1" applyBorder="1" applyAlignment="1">
      <alignment horizontal="center"/>
    </xf>
    <xf numFmtId="0" fontId="19" fillId="10" borderId="0" xfId="0" applyFont="1" applyFill="1"/>
    <xf numFmtId="169" fontId="19" fillId="10" borderId="0" xfId="0" applyNumberFormat="1" applyFont="1" applyFill="1"/>
    <xf numFmtId="166" fontId="2" fillId="0" borderId="0" xfId="2" applyNumberFormat="1" applyFont="1"/>
    <xf numFmtId="10" fontId="2" fillId="0" borderId="0" xfId="2" applyNumberFormat="1" applyFont="1"/>
    <xf numFmtId="0" fontId="2" fillId="0" borderId="0" xfId="2" applyNumberFormat="1" applyFont="1"/>
    <xf numFmtId="0" fontId="2" fillId="5" borderId="4" xfId="0" applyFont="1" applyFill="1" applyBorder="1"/>
    <xf numFmtId="43" fontId="2" fillId="5" borderId="4" xfId="1" applyFont="1" applyFill="1" applyBorder="1"/>
    <xf numFmtId="0" fontId="21" fillId="5" borderId="4" xfId="0" applyFont="1" applyFill="1" applyBorder="1"/>
    <xf numFmtId="166" fontId="21" fillId="5" borderId="4" xfId="2" applyNumberFormat="1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166" fontId="27" fillId="10" borderId="0" xfId="2" applyNumberFormat="1" applyFont="1" applyFill="1" applyBorder="1" applyAlignment="1">
      <alignment horizontal="center"/>
    </xf>
    <xf numFmtId="166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2" applyNumberFormat="1" applyFont="1" applyAlignment="1">
      <alignment horizontal="center"/>
    </xf>
    <xf numFmtId="9" fontId="0" fillId="0" borderId="0" xfId="2" applyFont="1" applyAlignment="1">
      <alignment horizontal="center"/>
    </xf>
    <xf numFmtId="0" fontId="0" fillId="10" borderId="7" xfId="0" applyFill="1" applyBorder="1"/>
    <xf numFmtId="0" fontId="0" fillId="10" borderId="10" xfId="0" applyFill="1" applyBorder="1"/>
    <xf numFmtId="164" fontId="0" fillId="10" borderId="0" xfId="0" applyNumberFormat="1" applyFill="1" applyBorder="1" applyAlignment="1">
      <alignment horizontal="center"/>
    </xf>
    <xf numFmtId="164" fontId="0" fillId="10" borderId="11" xfId="0" applyNumberFormat="1" applyFill="1" applyBorder="1" applyAlignment="1">
      <alignment horizontal="center"/>
    </xf>
    <xf numFmtId="0" fontId="0" fillId="10" borderId="12" xfId="0" applyFill="1" applyBorder="1"/>
    <xf numFmtId="0" fontId="28" fillId="14" borderId="7" xfId="0" applyFont="1" applyFill="1" applyBorder="1"/>
    <xf numFmtId="0" fontId="28" fillId="14" borderId="8" xfId="0" applyFont="1" applyFill="1" applyBorder="1"/>
    <xf numFmtId="0" fontId="28" fillId="14" borderId="9" xfId="0" applyFont="1" applyFill="1" applyBorder="1"/>
    <xf numFmtId="164" fontId="30" fillId="10" borderId="0" xfId="0" applyNumberFormat="1" applyFont="1" applyFill="1" applyBorder="1" applyAlignment="1">
      <alignment horizontal="center"/>
    </xf>
    <xf numFmtId="164" fontId="30" fillId="10" borderId="11" xfId="0" applyNumberFormat="1" applyFont="1" applyFill="1" applyBorder="1" applyAlignment="1">
      <alignment horizontal="center"/>
    </xf>
    <xf numFmtId="0" fontId="29" fillId="3" borderId="4" xfId="0" applyFont="1" applyFill="1" applyBorder="1"/>
    <xf numFmtId="0" fontId="29" fillId="3" borderId="4" xfId="0" applyFont="1" applyFill="1" applyBorder="1" applyAlignment="1">
      <alignment horizontal="center"/>
    </xf>
    <xf numFmtId="0" fontId="0" fillId="10" borderId="13" xfId="0" applyFill="1" applyBorder="1"/>
    <xf numFmtId="0" fontId="30" fillId="10" borderId="14" xfId="0" applyFont="1" applyFill="1" applyBorder="1"/>
    <xf numFmtId="166" fontId="0" fillId="10" borderId="7" xfId="2" applyNumberFormat="1" applyFont="1" applyFill="1" applyBorder="1" applyAlignment="1">
      <alignment horizontal="center"/>
    </xf>
    <xf numFmtId="166" fontId="0" fillId="10" borderId="11" xfId="2" applyNumberFormat="1" applyFont="1" applyFill="1" applyBorder="1" applyAlignment="1">
      <alignment horizontal="center"/>
    </xf>
    <xf numFmtId="0" fontId="31" fillId="0" borderId="0" xfId="0" applyFont="1"/>
    <xf numFmtId="166" fontId="30" fillId="10" borderId="10" xfId="2" applyNumberFormat="1" applyFont="1" applyFill="1" applyBorder="1" applyAlignment="1">
      <alignment horizontal="center"/>
    </xf>
    <xf numFmtId="166" fontId="30" fillId="10" borderId="11" xfId="2" applyNumberFormat="1" applyFont="1" applyFill="1" applyBorder="1" applyAlignment="1">
      <alignment horizontal="center"/>
    </xf>
    <xf numFmtId="9" fontId="0" fillId="10" borderId="8" xfId="2" applyFont="1" applyFill="1" applyBorder="1" applyAlignment="1">
      <alignment horizontal="center"/>
    </xf>
    <xf numFmtId="9" fontId="0" fillId="10" borderId="0" xfId="2" applyFont="1" applyFill="1" applyBorder="1" applyAlignment="1">
      <alignment horizontal="center"/>
    </xf>
    <xf numFmtId="9" fontId="0" fillId="10" borderId="6" xfId="2" applyFont="1" applyFill="1" applyBorder="1" applyAlignment="1">
      <alignment horizontal="center"/>
    </xf>
    <xf numFmtId="0" fontId="28" fillId="14" borderId="1" xfId="0" applyFont="1" applyFill="1" applyBorder="1"/>
    <xf numFmtId="0" fontId="28" fillId="14" borderId="3" xfId="0" applyFont="1" applyFill="1" applyBorder="1"/>
    <xf numFmtId="164" fontId="0" fillId="10" borderId="14" xfId="0" applyNumberFormat="1" applyFill="1" applyBorder="1" applyAlignment="1">
      <alignment horizontal="center"/>
    </xf>
    <xf numFmtId="164" fontId="30" fillId="10" borderId="14" xfId="0" applyNumberFormat="1" applyFont="1" applyFill="1" applyBorder="1" applyAlignment="1">
      <alignment horizontal="center"/>
    </xf>
    <xf numFmtId="43" fontId="2" fillId="10" borderId="0" xfId="1" applyFont="1" applyFill="1"/>
    <xf numFmtId="43" fontId="0" fillId="0" borderId="0" xfId="1" applyFont="1" applyAlignment="1">
      <alignment horizontal="center"/>
    </xf>
    <xf numFmtId="43" fontId="0" fillId="0" borderId="0" xfId="1" applyFont="1"/>
    <xf numFmtId="170" fontId="0" fillId="0" borderId="0" xfId="0" applyNumberFormat="1" applyAlignment="1">
      <alignment horizontal="center"/>
    </xf>
    <xf numFmtId="170" fontId="28" fillId="0" borderId="8" xfId="0" applyNumberFormat="1" applyFont="1" applyBorder="1" applyAlignment="1">
      <alignment horizontal="center"/>
    </xf>
    <xf numFmtId="170" fontId="0" fillId="0" borderId="0" xfId="0" applyNumberFormat="1"/>
    <xf numFmtId="43" fontId="2" fillId="9" borderId="4" xfId="1" applyFont="1" applyFill="1" applyBorder="1"/>
    <xf numFmtId="43" fontId="3" fillId="0" borderId="0" xfId="1" applyFont="1" applyFill="1" applyBorder="1"/>
    <xf numFmtId="0" fontId="0" fillId="10" borderId="1" xfId="0" applyFill="1" applyBorder="1"/>
    <xf numFmtId="164" fontId="0" fillId="0" borderId="0" xfId="0" applyNumberFormat="1"/>
    <xf numFmtId="168" fontId="2" fillId="11" borderId="0" xfId="0" applyNumberFormat="1" applyFont="1" applyFill="1"/>
    <xf numFmtId="168" fontId="28" fillId="11" borderId="0" xfId="0" applyNumberFormat="1" applyFont="1" applyFill="1"/>
    <xf numFmtId="168" fontId="25" fillId="11" borderId="0" xfId="0" applyNumberFormat="1" applyFont="1" applyFill="1"/>
    <xf numFmtId="167" fontId="25" fillId="9" borderId="0" xfId="0" applyNumberFormat="1" applyFont="1" applyFill="1"/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5" fillId="15" borderId="4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/>
    </xf>
    <xf numFmtId="0" fontId="28" fillId="14" borderId="4" xfId="0" applyFont="1" applyFill="1" applyBorder="1"/>
    <xf numFmtId="0" fontId="28" fillId="14" borderId="13" xfId="0" applyFont="1" applyFill="1" applyBorder="1"/>
    <xf numFmtId="164" fontId="2" fillId="5" borderId="4" xfId="1" applyNumberFormat="1" applyFont="1" applyFill="1" applyBorder="1"/>
    <xf numFmtId="166" fontId="2" fillId="10" borderId="0" xfId="2" applyNumberFormat="1" applyFont="1" applyFill="1"/>
    <xf numFmtId="169" fontId="16" fillId="11" borderId="5" xfId="0" applyNumberFormat="1" applyFont="1" applyFill="1" applyBorder="1" applyAlignment="1">
      <alignment horizontal="center"/>
    </xf>
    <xf numFmtId="9" fontId="2" fillId="10" borderId="0" xfId="2" applyFont="1" applyFill="1"/>
    <xf numFmtId="43" fontId="2" fillId="5" borderId="4" xfId="1" applyFont="1" applyFill="1" applyBorder="1" applyAlignment="1">
      <alignment horizontal="center"/>
    </xf>
    <xf numFmtId="164" fontId="2" fillId="5" borderId="4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2" fillId="10" borderId="0" xfId="0" applyNumberFormat="1" applyFont="1" applyFill="1"/>
    <xf numFmtId="0" fontId="0" fillId="0" borderId="0" xfId="0" applyNumberFormat="1" applyAlignment="1">
      <alignment horizontal="center"/>
    </xf>
    <xf numFmtId="4" fontId="2" fillId="10" borderId="0" xfId="0" applyNumberFormat="1" applyFont="1" applyFill="1"/>
    <xf numFmtId="0" fontId="12" fillId="10" borderId="4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28" fillId="14" borderId="0" xfId="0" applyFont="1" applyFill="1" applyBorder="1"/>
    <xf numFmtId="0" fontId="29" fillId="3" borderId="0" xfId="0" applyFont="1" applyFill="1" applyBorder="1" applyAlignment="1">
      <alignment horizontal="center"/>
    </xf>
    <xf numFmtId="166" fontId="30" fillId="10" borderId="0" xfId="2" applyNumberFormat="1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43" fontId="2" fillId="0" borderId="0" xfId="1" applyFont="1"/>
    <xf numFmtId="0" fontId="33" fillId="17" borderId="4" xfId="0" applyFont="1" applyFill="1" applyBorder="1" applyAlignment="1">
      <alignment horizontal="center" vertical="center" wrapText="1"/>
    </xf>
    <xf numFmtId="168" fontId="34" fillId="11" borderId="13" xfId="0" applyNumberFormat="1" applyFont="1" applyFill="1" applyBorder="1" applyAlignment="1">
      <alignment horizontal="right" vertical="center"/>
    </xf>
    <xf numFmtId="168" fontId="34" fillId="17" borderId="14" xfId="0" applyNumberFormat="1" applyFont="1" applyFill="1" applyBorder="1" applyAlignment="1">
      <alignment horizontal="right" vertical="center"/>
    </xf>
    <xf numFmtId="168" fontId="34" fillId="11" borderId="14" xfId="0" applyNumberFormat="1" applyFont="1" applyFill="1" applyBorder="1" applyAlignment="1">
      <alignment horizontal="right" vertical="center"/>
    </xf>
    <xf numFmtId="168" fontId="34" fillId="17" borderId="5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right" vertical="center"/>
    </xf>
    <xf numFmtId="165" fontId="10" fillId="10" borderId="5" xfId="0" applyNumberFormat="1" applyFont="1" applyFill="1" applyBorder="1" applyAlignment="1">
      <alignment horizontal="center" vertical="center"/>
    </xf>
    <xf numFmtId="167" fontId="3" fillId="10" borderId="0" xfId="0" applyNumberFormat="1" applyFont="1" applyFill="1" applyAlignment="1">
      <alignment horizontal="center"/>
    </xf>
    <xf numFmtId="0" fontId="13" fillId="10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 wrapText="1"/>
    </xf>
    <xf numFmtId="0" fontId="35" fillId="10" borderId="0" xfId="0" applyFont="1" applyFill="1"/>
    <xf numFmtId="0" fontId="37" fillId="9" borderId="4" xfId="0" applyFont="1" applyFill="1" applyBorder="1" applyAlignment="1">
      <alignment horizontal="center"/>
    </xf>
    <xf numFmtId="0" fontId="37" fillId="9" borderId="5" xfId="0" applyFont="1" applyFill="1" applyBorder="1" applyAlignment="1">
      <alignment horizontal="center"/>
    </xf>
    <xf numFmtId="0" fontId="38" fillId="9" borderId="5" xfId="0" applyFont="1" applyFill="1" applyBorder="1" applyAlignment="1">
      <alignment horizontal="center"/>
    </xf>
    <xf numFmtId="0" fontId="36" fillId="9" borderId="4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20" fillId="13" borderId="2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8" fillId="14" borderId="3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00FF00"/>
      <color rgb="FF66FFFF"/>
      <color rgb="FFFFFF00"/>
      <color rgb="FF0000FF"/>
      <color rgb="FFFF00FF"/>
      <color rgb="FF435866"/>
      <color rgb="FF6F8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488173151482677E-2"/>
          <c:y val="3.3720636856611599E-2"/>
          <c:w val="0.75318916675483527"/>
          <c:h val="0.93255872628677683"/>
        </c:manualLayout>
      </c:layout>
      <c:lineChart>
        <c:grouping val="standard"/>
        <c:varyColors val="0"/>
        <c:ser>
          <c:idx val="0"/>
          <c:order val="0"/>
          <c:tx>
            <c:strRef>
              <c:f>'Estudios Mercado SOFTEC'!$B$21</c:f>
              <c:strCache>
                <c:ptCount val="1"/>
                <c:pt idx="0">
                  <c:v>CONDESA</c:v>
                </c:pt>
              </c:strCache>
            </c:strRef>
          </c:tx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4C-C448-A32E-45051D16E8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SOFTEC'!$C$21:$S$21</c:f>
              <c:numCache>
                <c:formatCode>0%</c:formatCode>
                <c:ptCount val="17"/>
                <c:pt idx="0">
                  <c:v>0</c:v>
                </c:pt>
                <c:pt idx="1">
                  <c:v>0.20346429019706291</c:v>
                </c:pt>
                <c:pt idx="2">
                  <c:v>0.27300112965984691</c:v>
                </c:pt>
                <c:pt idx="3">
                  <c:v>0.17827108250103096</c:v>
                </c:pt>
                <c:pt idx="4">
                  <c:v>0.23387545051910563</c:v>
                </c:pt>
                <c:pt idx="5">
                  <c:v>0.31045921569330637</c:v>
                </c:pt>
                <c:pt idx="6">
                  <c:v>0.33839588301744694</c:v>
                </c:pt>
                <c:pt idx="7">
                  <c:v>0.2310064731302337</c:v>
                </c:pt>
                <c:pt idx="8">
                  <c:v>0.24936792841901423</c:v>
                </c:pt>
                <c:pt idx="9">
                  <c:v>0.34513797988129613</c:v>
                </c:pt>
                <c:pt idx="10">
                  <c:v>0.36525668382076071</c:v>
                </c:pt>
                <c:pt idx="11">
                  <c:v>0.4868475317828902</c:v>
                </c:pt>
                <c:pt idx="12">
                  <c:v>0.50960210869838085</c:v>
                </c:pt>
                <c:pt idx="13">
                  <c:v>0.50886693324248244</c:v>
                </c:pt>
                <c:pt idx="14">
                  <c:v>0.49973999892413357</c:v>
                </c:pt>
                <c:pt idx="15">
                  <c:v>0.54096361778048729</c:v>
                </c:pt>
                <c:pt idx="16">
                  <c:v>0.52699528411841712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C-C448-A32E-45051D16E87C}"/>
            </c:ext>
          </c:extLst>
        </c:ser>
        <c:ser>
          <c:idx val="1"/>
          <c:order val="1"/>
          <c:tx>
            <c:strRef>
              <c:f>'Estudios Mercado SOFTEC'!$B$22</c:f>
              <c:strCache>
                <c:ptCount val="1"/>
                <c:pt idx="0">
                  <c:v>DEL VALLE CENTRO</c:v>
                </c:pt>
              </c:strCache>
            </c:strRef>
          </c:tx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4C-C448-A32E-45051D16E8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SOFTEC'!$C$22:$S$22</c:f>
              <c:numCache>
                <c:formatCode>0%</c:formatCode>
                <c:ptCount val="17"/>
                <c:pt idx="0">
                  <c:v>0</c:v>
                </c:pt>
                <c:pt idx="1">
                  <c:v>0.1006989452281104</c:v>
                </c:pt>
                <c:pt idx="2">
                  <c:v>0.15821578345406029</c:v>
                </c:pt>
                <c:pt idx="3">
                  <c:v>0.18319989833523964</c:v>
                </c:pt>
                <c:pt idx="4">
                  <c:v>0.20208412758927441</c:v>
                </c:pt>
                <c:pt idx="5">
                  <c:v>0.28466132926674281</c:v>
                </c:pt>
                <c:pt idx="6">
                  <c:v>0.3117549879273096</c:v>
                </c:pt>
                <c:pt idx="7">
                  <c:v>0.35549625111195837</c:v>
                </c:pt>
                <c:pt idx="8">
                  <c:v>0.33722201042063804</c:v>
                </c:pt>
                <c:pt idx="9">
                  <c:v>0.34715974075486078</c:v>
                </c:pt>
                <c:pt idx="10">
                  <c:v>0.40930232558139545</c:v>
                </c:pt>
                <c:pt idx="11">
                  <c:v>0.4177659168890584</c:v>
                </c:pt>
                <c:pt idx="12">
                  <c:v>0.45886389630194424</c:v>
                </c:pt>
                <c:pt idx="13">
                  <c:v>0.49574278815605544</c:v>
                </c:pt>
                <c:pt idx="14">
                  <c:v>0.49462447579107893</c:v>
                </c:pt>
                <c:pt idx="15">
                  <c:v>0.47284280086415054</c:v>
                </c:pt>
                <c:pt idx="16">
                  <c:v>0.46193925530562963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4C-C448-A32E-45051D16E87C}"/>
            </c:ext>
          </c:extLst>
        </c:ser>
        <c:ser>
          <c:idx val="3"/>
          <c:order val="2"/>
          <c:tx>
            <c:strRef>
              <c:f>'Estudios Mercado SOFTEC'!$B$24</c:f>
              <c:strCache>
                <c:ptCount val="1"/>
                <c:pt idx="0">
                  <c:v>NARVARTE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0"/>
                  <c:y val="1.054533497630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4C-C448-A32E-45051D16E8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SOFTEC'!$C$24:$S$24</c:f>
              <c:numCache>
                <c:formatCode>0%</c:formatCode>
                <c:ptCount val="17"/>
                <c:pt idx="0">
                  <c:v>0</c:v>
                </c:pt>
                <c:pt idx="1">
                  <c:v>0.1359418579703926</c:v>
                </c:pt>
                <c:pt idx="2">
                  <c:v>0.21819352070371156</c:v>
                </c:pt>
                <c:pt idx="3">
                  <c:v>0.21765715511692774</c:v>
                </c:pt>
                <c:pt idx="4">
                  <c:v>0.16493241793606517</c:v>
                </c:pt>
                <c:pt idx="5">
                  <c:v>0.2281699206178931</c:v>
                </c:pt>
                <c:pt idx="6">
                  <c:v>0.17262926410641488</c:v>
                </c:pt>
                <c:pt idx="7">
                  <c:v>0.23624222269899153</c:v>
                </c:pt>
                <c:pt idx="8">
                  <c:v>0.34504398197811637</c:v>
                </c:pt>
                <c:pt idx="9">
                  <c:v>0.31602660373310454</c:v>
                </c:pt>
                <c:pt idx="10">
                  <c:v>0.29526925552456551</c:v>
                </c:pt>
                <c:pt idx="11">
                  <c:v>0.33774940999785463</c:v>
                </c:pt>
                <c:pt idx="12">
                  <c:v>0.35976721733533568</c:v>
                </c:pt>
                <c:pt idx="13">
                  <c:v>0.38618322248444548</c:v>
                </c:pt>
                <c:pt idx="14">
                  <c:v>0.34971036258313659</c:v>
                </c:pt>
                <c:pt idx="15">
                  <c:v>0.37124544089251232</c:v>
                </c:pt>
                <c:pt idx="16">
                  <c:v>0.37440999785453766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54C-C448-A32E-45051D16E87C}"/>
            </c:ext>
          </c:extLst>
        </c:ser>
        <c:ser>
          <c:idx val="4"/>
          <c:order val="3"/>
          <c:tx>
            <c:strRef>
              <c:f>'Estudios Mercado SOFTEC'!$B$25</c:f>
              <c:strCache>
                <c:ptCount val="1"/>
                <c:pt idx="0">
                  <c:v>NAPOLES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SOFTEC'!$C$25:$S$25</c:f>
              <c:numCache>
                <c:formatCode>0%</c:formatCode>
                <c:ptCount val="17"/>
                <c:pt idx="0">
                  <c:v>0</c:v>
                </c:pt>
                <c:pt idx="1">
                  <c:v>1.1006840905104287E-2</c:v>
                </c:pt>
                <c:pt idx="2">
                  <c:v>4.5386774250131268E-3</c:v>
                </c:pt>
                <c:pt idx="3">
                  <c:v>-1.1686546219961458E-2</c:v>
                </c:pt>
                <c:pt idx="4">
                  <c:v>2.9117698649359758E-2</c:v>
                </c:pt>
                <c:pt idx="5">
                  <c:v>0.22320645500789338</c:v>
                </c:pt>
                <c:pt idx="6">
                  <c:v>0.22118926504122083</c:v>
                </c:pt>
                <c:pt idx="7">
                  <c:v>0.26852745132432898</c:v>
                </c:pt>
                <c:pt idx="8">
                  <c:v>0.24570250833187157</c:v>
                </c:pt>
                <c:pt idx="9">
                  <c:v>0.26159884230836705</c:v>
                </c:pt>
                <c:pt idx="10">
                  <c:v>0.23215225399052808</c:v>
                </c:pt>
                <c:pt idx="11">
                  <c:v>0.31979038765128931</c:v>
                </c:pt>
                <c:pt idx="12">
                  <c:v>0.29363269601824249</c:v>
                </c:pt>
                <c:pt idx="13">
                  <c:v>0.3134537800385897</c:v>
                </c:pt>
                <c:pt idx="14">
                  <c:v>0.3422864409752675</c:v>
                </c:pt>
                <c:pt idx="15">
                  <c:v>0.33002981932994202</c:v>
                </c:pt>
                <c:pt idx="16">
                  <c:v>0.33755042974916671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54C-C448-A32E-45051D16E87C}"/>
            </c:ext>
          </c:extLst>
        </c:ser>
        <c:ser>
          <c:idx val="5"/>
          <c:order val="4"/>
          <c:tx>
            <c:strRef>
              <c:f>'Estudios Mercado SOFTEC'!$B$26</c:f>
              <c:strCache>
                <c:ptCount val="1"/>
                <c:pt idx="0">
                  <c:v>ZONA SUR CDMX</c:v>
                </c:pt>
              </c:strCache>
            </c:strRef>
          </c:tx>
          <c:marker>
            <c:symbol val="none"/>
          </c:marker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SOFTEC'!$C$26:$S$26</c:f>
              <c:numCache>
                <c:formatCode>0%</c:formatCode>
                <c:ptCount val="17"/>
                <c:pt idx="0">
                  <c:v>0</c:v>
                </c:pt>
                <c:pt idx="1">
                  <c:v>4.2905768541741329E-2</c:v>
                </c:pt>
                <c:pt idx="2">
                  <c:v>7.1502149767108669E-2</c:v>
                </c:pt>
                <c:pt idx="3">
                  <c:v>0.16889107846649942</c:v>
                </c:pt>
                <c:pt idx="4">
                  <c:v>0.21889555714797559</c:v>
                </c:pt>
                <c:pt idx="5">
                  <c:v>0.29946703690433529</c:v>
                </c:pt>
                <c:pt idx="6">
                  <c:v>0.32495073450376211</c:v>
                </c:pt>
                <c:pt idx="7">
                  <c:v>0.19643496954496587</c:v>
                </c:pt>
                <c:pt idx="8">
                  <c:v>0.29400304550340373</c:v>
                </c:pt>
                <c:pt idx="9">
                  <c:v>0.314179505553565</c:v>
                </c:pt>
                <c:pt idx="10">
                  <c:v>0.27772303833751333</c:v>
                </c:pt>
                <c:pt idx="11">
                  <c:v>0.35939179505553565</c:v>
                </c:pt>
                <c:pt idx="12">
                  <c:v>0.37564940881404518</c:v>
                </c:pt>
                <c:pt idx="13">
                  <c:v>0.3891302400573271</c:v>
                </c:pt>
                <c:pt idx="14">
                  <c:v>0.39685596560372627</c:v>
                </c:pt>
                <c:pt idx="15">
                  <c:v>0.40870207810820491</c:v>
                </c:pt>
                <c:pt idx="16">
                  <c:v>0.41642780365460408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54C-C448-A32E-45051D16E87C}"/>
            </c:ext>
          </c:extLst>
        </c:ser>
        <c:ser>
          <c:idx val="6"/>
          <c:order val="5"/>
          <c:tx>
            <c:strRef>
              <c:f>'Estudios Mercado SOFTEC'!$B$27</c:f>
              <c:strCache>
                <c:ptCount val="1"/>
                <c:pt idx="0">
                  <c:v>ZONA CENTRO CDMX</c:v>
                </c:pt>
              </c:strCache>
            </c:strRef>
          </c:tx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4C-C448-A32E-45051D16E8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SOFTEC'!$C$27:$S$27</c:f>
              <c:numCache>
                <c:formatCode>0%</c:formatCode>
                <c:ptCount val="17"/>
                <c:pt idx="0">
                  <c:v>0</c:v>
                </c:pt>
                <c:pt idx="1">
                  <c:v>2.2904071147060723E-2</c:v>
                </c:pt>
                <c:pt idx="2">
                  <c:v>2.1294595877267231E-2</c:v>
                </c:pt>
                <c:pt idx="3">
                  <c:v>4.3971689742690279E-2</c:v>
                </c:pt>
                <c:pt idx="4">
                  <c:v>0.1238676928791036</c:v>
                </c:pt>
                <c:pt idx="5">
                  <c:v>0.2254503435610673</c:v>
                </c:pt>
                <c:pt idx="6">
                  <c:v>0.34715143511544899</c:v>
                </c:pt>
                <c:pt idx="7">
                  <c:v>0.27697418649278838</c:v>
                </c:pt>
                <c:pt idx="8">
                  <c:v>0.22045684336504134</c:v>
                </c:pt>
                <c:pt idx="9">
                  <c:v>0.268741101458845</c:v>
                </c:pt>
                <c:pt idx="10">
                  <c:v>0.26543961372593516</c:v>
                </c:pt>
                <c:pt idx="11">
                  <c:v>0.29024204031941903</c:v>
                </c:pt>
                <c:pt idx="12">
                  <c:v>0.38495346965726429</c:v>
                </c:pt>
                <c:pt idx="13">
                  <c:v>0.42514908280543917</c:v>
                </c:pt>
                <c:pt idx="14">
                  <c:v>0.41625570022491387</c:v>
                </c:pt>
                <c:pt idx="15">
                  <c:v>0.41280977240368943</c:v>
                </c:pt>
                <c:pt idx="16">
                  <c:v>0.4216206177908921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54C-C448-A32E-45051D16E87C}"/>
            </c:ext>
          </c:extLst>
        </c:ser>
        <c:ser>
          <c:idx val="7"/>
          <c:order val="6"/>
          <c:tx>
            <c:strRef>
              <c:f>'Estudios Mercado SOFTEC'!$B$28</c:f>
              <c:strCache>
                <c:ptCount val="1"/>
                <c:pt idx="0">
                  <c:v>ROMA</c:v>
                </c:pt>
              </c:strCache>
            </c:strRef>
          </c:tx>
          <c:marker>
            <c:symbol val="none"/>
          </c:marker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SOFTEC'!$C$28:$S$28</c:f>
              <c:numCache>
                <c:formatCode>0%</c:formatCode>
                <c:ptCount val="17"/>
                <c:pt idx="0">
                  <c:v>0</c:v>
                </c:pt>
                <c:pt idx="1">
                  <c:v>2.1107273425033934E-2</c:v>
                </c:pt>
                <c:pt idx="2">
                  <c:v>3.9487769900422132E-2</c:v>
                </c:pt>
                <c:pt idx="3">
                  <c:v>9.3457755155628375E-2</c:v>
                </c:pt>
                <c:pt idx="4">
                  <c:v>9.2346846027994811E-2</c:v>
                </c:pt>
                <c:pt idx="5">
                  <c:v>0.13959078147407533</c:v>
                </c:pt>
                <c:pt idx="6">
                  <c:v>0.18974327899977772</c:v>
                </c:pt>
                <c:pt idx="7">
                  <c:v>0.27215253792239791</c:v>
                </c:pt>
                <c:pt idx="8">
                  <c:v>0.25571108283342414</c:v>
                </c:pt>
                <c:pt idx="9">
                  <c:v>0.29750146438021363</c:v>
                </c:pt>
                <c:pt idx="10">
                  <c:v>0.269890322971581</c:v>
                </c:pt>
                <c:pt idx="11">
                  <c:v>0.23482599123391701</c:v>
                </c:pt>
                <c:pt idx="12">
                  <c:v>0.28194873659334663</c:v>
                </c:pt>
                <c:pt idx="13">
                  <c:v>0.29235088569754986</c:v>
                </c:pt>
                <c:pt idx="14">
                  <c:v>0.25930638873740119</c:v>
                </c:pt>
                <c:pt idx="15">
                  <c:v>0.28421095154416376</c:v>
                </c:pt>
                <c:pt idx="16">
                  <c:v>0.29360318325960932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54C-C448-A32E-45051D16E87C}"/>
            </c:ext>
          </c:extLst>
        </c:ser>
        <c:ser>
          <c:idx val="8"/>
          <c:order val="7"/>
          <c:tx>
            <c:strRef>
              <c:f>'Estudios Mercado SOFTEC'!$B$29</c:f>
              <c:strCache>
                <c:ptCount val="1"/>
                <c:pt idx="0">
                  <c:v>BENITO JUAREZ</c:v>
                </c:pt>
              </c:strCache>
            </c:strRef>
          </c:tx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4C-C448-A32E-45051D16E8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SOFTEC'!$C$29:$S$29</c:f>
              <c:numCache>
                <c:formatCode>0%</c:formatCode>
                <c:ptCount val="17"/>
                <c:pt idx="0">
                  <c:v>0</c:v>
                </c:pt>
                <c:pt idx="1">
                  <c:v>1.002780636262135E-2</c:v>
                </c:pt>
                <c:pt idx="2">
                  <c:v>1.9398769513716996E-2</c:v>
                </c:pt>
                <c:pt idx="3">
                  <c:v>6.2684737153241521E-2</c:v>
                </c:pt>
                <c:pt idx="4">
                  <c:v>0.12346462899305943</c:v>
                </c:pt>
                <c:pt idx="5">
                  <c:v>0.27756004641692034</c:v>
                </c:pt>
                <c:pt idx="6">
                  <c:v>0.24559367678935029</c:v>
                </c:pt>
                <c:pt idx="7">
                  <c:v>0.20585466249206319</c:v>
                </c:pt>
                <c:pt idx="8">
                  <c:v>0.14400192674008716</c:v>
                </c:pt>
                <c:pt idx="9">
                  <c:v>0.20670855866704607</c:v>
                </c:pt>
                <c:pt idx="10">
                  <c:v>0.22770564666214166</c:v>
                </c:pt>
                <c:pt idx="11">
                  <c:v>0.26527707836139514</c:v>
                </c:pt>
                <c:pt idx="12">
                  <c:v>0.37969916580912133</c:v>
                </c:pt>
                <c:pt idx="13">
                  <c:v>0.40943226851750492</c:v>
                </c:pt>
                <c:pt idx="14">
                  <c:v>0.39012107809865793</c:v>
                </c:pt>
                <c:pt idx="15">
                  <c:v>0.38576401812887262</c:v>
                </c:pt>
                <c:pt idx="16">
                  <c:v>0.38274253935585567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54C-C448-A32E-45051D16E87C}"/>
            </c:ext>
          </c:extLst>
        </c:ser>
        <c:ser>
          <c:idx val="9"/>
          <c:order val="8"/>
          <c:tx>
            <c:strRef>
              <c:f>'Estudios Mercado SOFTEC'!$B$30</c:f>
              <c:strCache>
                <c:ptCount val="1"/>
                <c:pt idx="0">
                  <c:v>ZONA NORTE CDMX</c:v>
                </c:pt>
              </c:strCache>
            </c:strRef>
          </c:tx>
          <c:marker>
            <c:symbol val="none"/>
          </c:marker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SOFTEC'!$C$30:$S$30</c:f>
              <c:numCache>
                <c:formatCode>0%</c:formatCode>
                <c:ptCount val="17"/>
                <c:pt idx="0">
                  <c:v>0</c:v>
                </c:pt>
                <c:pt idx="1">
                  <c:v>-2.9423701298700866E-3</c:v>
                </c:pt>
                <c:pt idx="2">
                  <c:v>3.0303030303030276E-2</c:v>
                </c:pt>
                <c:pt idx="3">
                  <c:v>0.10386228354978355</c:v>
                </c:pt>
                <c:pt idx="4">
                  <c:v>0.13118912337662336</c:v>
                </c:pt>
                <c:pt idx="5">
                  <c:v>0.18012716450216448</c:v>
                </c:pt>
                <c:pt idx="6">
                  <c:v>0.22020427489177496</c:v>
                </c:pt>
                <c:pt idx="7">
                  <c:v>0.22020427489177496</c:v>
                </c:pt>
                <c:pt idx="8">
                  <c:v>0.22020427489177496</c:v>
                </c:pt>
                <c:pt idx="9">
                  <c:v>0.22020427489177496</c:v>
                </c:pt>
                <c:pt idx="10">
                  <c:v>0.22020427489177496</c:v>
                </c:pt>
                <c:pt idx="11">
                  <c:v>0.22020427489177496</c:v>
                </c:pt>
                <c:pt idx="12">
                  <c:v>0.4041531385281385</c:v>
                </c:pt>
                <c:pt idx="13">
                  <c:v>0.47324810606060597</c:v>
                </c:pt>
                <c:pt idx="14">
                  <c:v>0.40902326839826841</c:v>
                </c:pt>
                <c:pt idx="15">
                  <c:v>0.28006628787878785</c:v>
                </c:pt>
                <c:pt idx="16">
                  <c:v>0.28006628787878785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54C-C448-A32E-45051D16E87C}"/>
            </c:ext>
          </c:extLst>
        </c:ser>
        <c:ser>
          <c:idx val="10"/>
          <c:order val="9"/>
          <c:tx>
            <c:strRef>
              <c:f>'Estudios Mercado SOFTEC'!$B$31</c:f>
              <c:strCache>
                <c:ptCount val="1"/>
                <c:pt idx="0">
                  <c:v>BOSQUE REAL</c:v>
                </c:pt>
              </c:strCache>
            </c:strRef>
          </c:tx>
          <c:marker>
            <c:symbol val="none"/>
          </c:marker>
          <c:cat>
            <c:strRef>
              <c:f>'Estudios Mercado SOFTEC'!$C$19:$S$19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SOFTEC'!$C$31:$S$31</c:f>
              <c:numCache>
                <c:formatCode>0%</c:formatCode>
                <c:ptCount val="17"/>
                <c:pt idx="0">
                  <c:v>0</c:v>
                </c:pt>
                <c:pt idx="1">
                  <c:v>-1.5970090697191353E-2</c:v>
                </c:pt>
                <c:pt idx="2">
                  <c:v>-0.10786734670328402</c:v>
                </c:pt>
                <c:pt idx="3">
                  <c:v>3.461724862108051E-3</c:v>
                </c:pt>
                <c:pt idx="4">
                  <c:v>2.5732154808335794E-2</c:v>
                </c:pt>
                <c:pt idx="5">
                  <c:v>0.14677713415337745</c:v>
                </c:pt>
                <c:pt idx="6">
                  <c:v>0.14629249267268229</c:v>
                </c:pt>
                <c:pt idx="7">
                  <c:v>0.18192518058664708</c:v>
                </c:pt>
                <c:pt idx="8">
                  <c:v>0.17301700860815572</c:v>
                </c:pt>
                <c:pt idx="9">
                  <c:v>0.14952343587731654</c:v>
                </c:pt>
                <c:pt idx="10">
                  <c:v>0.13085319978768095</c:v>
                </c:pt>
                <c:pt idx="11">
                  <c:v>0.12958390067157466</c:v>
                </c:pt>
                <c:pt idx="12">
                  <c:v>0.13364565784311466</c:v>
                </c:pt>
                <c:pt idx="13">
                  <c:v>0.14393851976644889</c:v>
                </c:pt>
                <c:pt idx="14">
                  <c:v>0.14622325817544013</c:v>
                </c:pt>
                <c:pt idx="15">
                  <c:v>0.16939373658581625</c:v>
                </c:pt>
                <c:pt idx="16">
                  <c:v>0.16503196325956004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54C-C448-A32E-45051D16E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70784"/>
        <c:axId val="172018496"/>
      </c:lineChart>
      <c:catAx>
        <c:axId val="19487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2018496"/>
        <c:crosses val="autoZero"/>
        <c:auto val="1"/>
        <c:lblAlgn val="ctr"/>
        <c:lblOffset val="100"/>
        <c:noMultiLvlLbl val="0"/>
      </c:catAx>
      <c:valAx>
        <c:axId val="1720184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4870784"/>
        <c:crosses val="autoZero"/>
        <c:crossBetween val="between"/>
      </c:valAx>
    </c:plotArea>
    <c:legend>
      <c:legendPos val="r"/>
      <c:legendEntry>
        <c:idx val="2"/>
        <c:txPr>
          <a:bodyPr/>
          <a:lstStyle/>
          <a:p>
            <a:pPr>
              <a:defRPr b="1"/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s-ES"/>
          </a:p>
        </c:txPr>
      </c:legendEntry>
      <c:layout>
        <c:manualLayout>
          <c:xMode val="edge"/>
          <c:yMode val="edge"/>
          <c:x val="0.77630349397814635"/>
          <c:y val="5.5056887820685282E-2"/>
          <c:w val="0.21424024124643995"/>
          <c:h val="0.774472165922312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'Estudios Mercado SOFTEC'!$E$70</c:f>
              <c:strCache>
                <c:ptCount val="1"/>
                <c:pt idx="0">
                  <c:v>Rentabilidad por m2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91-7B42-BDD4-E0C31288EF6E}"/>
              </c:ext>
            </c:extLst>
          </c:dPt>
          <c:cat>
            <c:strRef>
              <c:f>'Estudios Mercado SOFTEC'!$B$71:$B$78</c:f>
              <c:strCache>
                <c:ptCount val="8"/>
                <c:pt idx="0">
                  <c:v>DEL VALLE CENTRO</c:v>
                </c:pt>
                <c:pt idx="1">
                  <c:v>SAN PEDRO DE LOS PINOS</c:v>
                </c:pt>
                <c:pt idx="2">
                  <c:v>ROMA</c:v>
                </c:pt>
                <c:pt idx="3">
                  <c:v>NARVARTE</c:v>
                </c:pt>
                <c:pt idx="4">
                  <c:v>CONDESA</c:v>
                </c:pt>
                <c:pt idx="5">
                  <c:v>BOSQUE REAL</c:v>
                </c:pt>
                <c:pt idx="6">
                  <c:v>NAPOLES</c:v>
                </c:pt>
                <c:pt idx="7">
                  <c:v>POLANCO</c:v>
                </c:pt>
              </c:strCache>
            </c:strRef>
          </c:cat>
          <c:val>
            <c:numRef>
              <c:f>'Estudios Mercado SOFTEC'!$E$71:$E$78</c:f>
              <c:numCache>
                <c:formatCode>0.0%</c:formatCode>
                <c:ptCount val="8"/>
                <c:pt idx="0">
                  <c:v>4.7682685625701611E-2</c:v>
                </c:pt>
                <c:pt idx="1">
                  <c:v>0</c:v>
                </c:pt>
                <c:pt idx="2">
                  <c:v>4.3097944068445922E-2</c:v>
                </c:pt>
                <c:pt idx="3">
                  <c:v>4.1589037802752568E-2</c:v>
                </c:pt>
                <c:pt idx="4">
                  <c:v>4.0422040285663624E-2</c:v>
                </c:pt>
                <c:pt idx="5">
                  <c:v>3.8491398684264294E-2</c:v>
                </c:pt>
                <c:pt idx="6">
                  <c:v>3.7068239258635213E-2</c:v>
                </c:pt>
                <c:pt idx="7">
                  <c:v>3.0528317731617557E-2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1-7B42-BDD4-E0C31288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60384"/>
        <c:axId val="172020800"/>
      </c:barChart>
      <c:catAx>
        <c:axId val="19656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020800"/>
        <c:crosses val="autoZero"/>
        <c:auto val="1"/>
        <c:lblAlgn val="ctr"/>
        <c:lblOffset val="100"/>
        <c:noMultiLvlLbl val="0"/>
      </c:catAx>
      <c:valAx>
        <c:axId val="1720208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656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'Estudios Mercado SOFTEC'!$B$84</c:f>
              <c:strCache>
                <c:ptCount val="1"/>
                <c:pt idx="0">
                  <c:v>SAN PEDRO DE LOS PINOS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SOFTEC'!$C$84:$S$84</c:f>
              <c:numCache>
                <c:formatCode>0.0%</c:formatCode>
                <c:ptCount val="17"/>
                <c:pt idx="0">
                  <c:v>0</c:v>
                </c:pt>
                <c:pt idx="1">
                  <c:v>3.8961038961038419E-3</c:v>
                </c:pt>
                <c:pt idx="2">
                  <c:v>0.1212662337662338</c:v>
                </c:pt>
                <c:pt idx="3">
                  <c:v>0.16201298701298694</c:v>
                </c:pt>
                <c:pt idx="4">
                  <c:v>0.19724025974025983</c:v>
                </c:pt>
                <c:pt idx="5">
                  <c:v>0.26032467532467529</c:v>
                </c:pt>
                <c:pt idx="6">
                  <c:v>0.16327922077922086</c:v>
                </c:pt>
                <c:pt idx="7">
                  <c:v>0.19863636363636372</c:v>
                </c:pt>
                <c:pt idx="8">
                  <c:v>0.28366883116883113</c:v>
                </c:pt>
                <c:pt idx="9">
                  <c:v>0.30230519480519491</c:v>
                </c:pt>
                <c:pt idx="10">
                  <c:v>0.24211038961038955</c:v>
                </c:pt>
                <c:pt idx="11">
                  <c:v>0.26636363636363636</c:v>
                </c:pt>
                <c:pt idx="12">
                  <c:v>0.36204545454545456</c:v>
                </c:pt>
                <c:pt idx="13">
                  <c:v>0.48795454545454553</c:v>
                </c:pt>
                <c:pt idx="14">
                  <c:v>0.51613636363636362</c:v>
                </c:pt>
                <c:pt idx="15">
                  <c:v>0.58987012987012988</c:v>
                </c:pt>
                <c:pt idx="16">
                  <c:v>0.58490259740259742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0E-7D4C-8B17-C3C0E596D6E1}"/>
            </c:ext>
          </c:extLst>
        </c:ser>
        <c:ser>
          <c:idx val="1"/>
          <c:order val="1"/>
          <c:tx>
            <c:strRef>
              <c:f>'Estudios Mercado SOFTEC'!$B$85</c:f>
              <c:strCache>
                <c:ptCount val="1"/>
                <c:pt idx="0">
                  <c:v>CONDESA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SOFTEC'!$C$85:$S$85</c:f>
              <c:numCache>
                <c:formatCode>0.0%</c:formatCode>
                <c:ptCount val="17"/>
                <c:pt idx="0">
                  <c:v>0</c:v>
                </c:pt>
                <c:pt idx="1">
                  <c:v>0.20346429019706291</c:v>
                </c:pt>
                <c:pt idx="2">
                  <c:v>0.27300112965984691</c:v>
                </c:pt>
                <c:pt idx="3">
                  <c:v>0.17827108250103096</c:v>
                </c:pt>
                <c:pt idx="4">
                  <c:v>0.23387545051910563</c:v>
                </c:pt>
                <c:pt idx="5">
                  <c:v>0.31045921569330637</c:v>
                </c:pt>
                <c:pt idx="6">
                  <c:v>0.33839588301744694</c:v>
                </c:pt>
                <c:pt idx="7">
                  <c:v>0.2310064731302337</c:v>
                </c:pt>
                <c:pt idx="8">
                  <c:v>0.24936792841901423</c:v>
                </c:pt>
                <c:pt idx="9">
                  <c:v>0.34513797988129613</c:v>
                </c:pt>
                <c:pt idx="10">
                  <c:v>0.36525668382076071</c:v>
                </c:pt>
                <c:pt idx="11">
                  <c:v>0.4868475317828902</c:v>
                </c:pt>
                <c:pt idx="12">
                  <c:v>0.50960210869838085</c:v>
                </c:pt>
                <c:pt idx="13">
                  <c:v>0.50886693324248244</c:v>
                </c:pt>
                <c:pt idx="14">
                  <c:v>0.49973999892413357</c:v>
                </c:pt>
                <c:pt idx="15">
                  <c:v>0.54096361778048729</c:v>
                </c:pt>
                <c:pt idx="16">
                  <c:v>0.52699528411841712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0E-7D4C-8B17-C3C0E596D6E1}"/>
            </c:ext>
          </c:extLst>
        </c:ser>
        <c:ser>
          <c:idx val="2"/>
          <c:order val="2"/>
          <c:tx>
            <c:strRef>
              <c:f>'Estudios Mercado SOFTEC'!$B$86</c:f>
              <c:strCache>
                <c:ptCount val="1"/>
                <c:pt idx="0">
                  <c:v>DEL VALLE CENTRO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SOFTEC'!$C$86:$S$86</c:f>
              <c:numCache>
                <c:formatCode>0.0%</c:formatCode>
                <c:ptCount val="17"/>
                <c:pt idx="0">
                  <c:v>0</c:v>
                </c:pt>
                <c:pt idx="1">
                  <c:v>0.1006989452281104</c:v>
                </c:pt>
                <c:pt idx="2">
                  <c:v>0.15821578345406029</c:v>
                </c:pt>
                <c:pt idx="3">
                  <c:v>0.18319989833523964</c:v>
                </c:pt>
                <c:pt idx="4">
                  <c:v>0.20208412758927441</c:v>
                </c:pt>
                <c:pt idx="5">
                  <c:v>0.28466132926674281</c:v>
                </c:pt>
                <c:pt idx="6">
                  <c:v>0.3117549879273096</c:v>
                </c:pt>
                <c:pt idx="7">
                  <c:v>0.35549625111195837</c:v>
                </c:pt>
                <c:pt idx="8">
                  <c:v>0.33722201042063804</c:v>
                </c:pt>
                <c:pt idx="9">
                  <c:v>0.34715974075486078</c:v>
                </c:pt>
                <c:pt idx="10">
                  <c:v>0.40930232558139545</c:v>
                </c:pt>
                <c:pt idx="11">
                  <c:v>0.4177659168890584</c:v>
                </c:pt>
                <c:pt idx="12">
                  <c:v>0.45886389630194424</c:v>
                </c:pt>
                <c:pt idx="13">
                  <c:v>0.49574278815605544</c:v>
                </c:pt>
                <c:pt idx="14">
                  <c:v>0.49462447579107893</c:v>
                </c:pt>
                <c:pt idx="15">
                  <c:v>0.47284280086415054</c:v>
                </c:pt>
                <c:pt idx="16">
                  <c:v>0.46193925530562963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0E-7D4C-8B17-C3C0E596D6E1}"/>
            </c:ext>
          </c:extLst>
        </c:ser>
        <c:ser>
          <c:idx val="3"/>
          <c:order val="3"/>
          <c:tx>
            <c:strRef>
              <c:f>'Estudios Mercado SOFTEC'!$B$87</c:f>
              <c:strCache>
                <c:ptCount val="1"/>
                <c:pt idx="0">
                  <c:v>ZONA CENTRO CDMX</c:v>
                </c:pt>
              </c:strCache>
            </c:strRef>
          </c:tx>
          <c:spPr>
            <a:ln>
              <a:solidFill>
                <a:srgbClr val="66FFFF"/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SOFTEC'!$C$87:$S$87</c:f>
              <c:numCache>
                <c:formatCode>0.0%</c:formatCode>
                <c:ptCount val="17"/>
                <c:pt idx="0">
                  <c:v>0</c:v>
                </c:pt>
                <c:pt idx="1">
                  <c:v>2.2904071147060723E-2</c:v>
                </c:pt>
                <c:pt idx="2">
                  <c:v>2.1294595877267231E-2</c:v>
                </c:pt>
                <c:pt idx="3">
                  <c:v>4.3971689742690279E-2</c:v>
                </c:pt>
                <c:pt idx="4">
                  <c:v>0.1238676928791036</c:v>
                </c:pt>
                <c:pt idx="5">
                  <c:v>0.2254503435610673</c:v>
                </c:pt>
                <c:pt idx="6">
                  <c:v>0.34715143511544899</c:v>
                </c:pt>
                <c:pt idx="7">
                  <c:v>0.27697418649278838</c:v>
                </c:pt>
                <c:pt idx="8">
                  <c:v>0.22045684336504134</c:v>
                </c:pt>
                <c:pt idx="9">
                  <c:v>0.268741101458845</c:v>
                </c:pt>
                <c:pt idx="10">
                  <c:v>0.26543961372593516</c:v>
                </c:pt>
                <c:pt idx="11">
                  <c:v>0.29024204031941903</c:v>
                </c:pt>
                <c:pt idx="12">
                  <c:v>0.38495346965726429</c:v>
                </c:pt>
                <c:pt idx="13">
                  <c:v>0.42514908280543917</c:v>
                </c:pt>
                <c:pt idx="14">
                  <c:v>0.41625570022491387</c:v>
                </c:pt>
                <c:pt idx="15">
                  <c:v>0.41280977240368943</c:v>
                </c:pt>
                <c:pt idx="16">
                  <c:v>0.4216206177908921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0E-7D4C-8B17-C3C0E596D6E1}"/>
            </c:ext>
          </c:extLst>
        </c:ser>
        <c:ser>
          <c:idx val="4"/>
          <c:order val="4"/>
          <c:tx>
            <c:strRef>
              <c:f>'Estudios Mercado SOFTEC'!$B$88</c:f>
              <c:strCache>
                <c:ptCount val="1"/>
                <c:pt idx="0">
                  <c:v>ZONA SUR CDMX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SOFTEC'!$C$88:$S$88</c:f>
              <c:numCache>
                <c:formatCode>0.0%</c:formatCode>
                <c:ptCount val="17"/>
                <c:pt idx="0">
                  <c:v>0</c:v>
                </c:pt>
                <c:pt idx="1">
                  <c:v>4.2905768541741329E-2</c:v>
                </c:pt>
                <c:pt idx="2">
                  <c:v>7.1502149767108669E-2</c:v>
                </c:pt>
                <c:pt idx="3">
                  <c:v>0.16889107846649942</c:v>
                </c:pt>
                <c:pt idx="4">
                  <c:v>0.21889555714797559</c:v>
                </c:pt>
                <c:pt idx="5">
                  <c:v>0.29946703690433529</c:v>
                </c:pt>
                <c:pt idx="6">
                  <c:v>0.32495073450376211</c:v>
                </c:pt>
                <c:pt idx="7">
                  <c:v>0.19643496954496587</c:v>
                </c:pt>
                <c:pt idx="8">
                  <c:v>0.29400304550340373</c:v>
                </c:pt>
                <c:pt idx="9">
                  <c:v>0.314179505553565</c:v>
                </c:pt>
                <c:pt idx="10">
                  <c:v>0.27772303833751333</c:v>
                </c:pt>
                <c:pt idx="11">
                  <c:v>0.35939179505553565</c:v>
                </c:pt>
                <c:pt idx="12">
                  <c:v>0.37564940881404518</c:v>
                </c:pt>
                <c:pt idx="13">
                  <c:v>0.3891302400573271</c:v>
                </c:pt>
                <c:pt idx="14">
                  <c:v>0.39685596560372627</c:v>
                </c:pt>
                <c:pt idx="15">
                  <c:v>0.40870207810820491</c:v>
                </c:pt>
                <c:pt idx="16">
                  <c:v>0.41642780365460408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0E-7D4C-8B17-C3C0E596D6E1}"/>
            </c:ext>
          </c:extLst>
        </c:ser>
        <c:ser>
          <c:idx val="5"/>
          <c:order val="5"/>
          <c:tx>
            <c:strRef>
              <c:f>'Estudios Mercado SOFTEC'!$B$89</c:f>
              <c:strCache>
                <c:ptCount val="1"/>
                <c:pt idx="0">
                  <c:v>BENITO JUAREZ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SOFTEC'!$C$89:$S$89</c:f>
              <c:numCache>
                <c:formatCode>0.0%</c:formatCode>
                <c:ptCount val="17"/>
                <c:pt idx="0">
                  <c:v>0</c:v>
                </c:pt>
                <c:pt idx="1">
                  <c:v>1.002780636262135E-2</c:v>
                </c:pt>
                <c:pt idx="2">
                  <c:v>1.9398769513716996E-2</c:v>
                </c:pt>
                <c:pt idx="3">
                  <c:v>6.2684737153241521E-2</c:v>
                </c:pt>
                <c:pt idx="4">
                  <c:v>0.12346462899305943</c:v>
                </c:pt>
                <c:pt idx="5">
                  <c:v>0.27756004641692034</c:v>
                </c:pt>
                <c:pt idx="6">
                  <c:v>0.24559367678935029</c:v>
                </c:pt>
                <c:pt idx="7">
                  <c:v>0.20585466249206319</c:v>
                </c:pt>
                <c:pt idx="8">
                  <c:v>0.14400192674008716</c:v>
                </c:pt>
                <c:pt idx="9">
                  <c:v>0.20670855866704607</c:v>
                </c:pt>
                <c:pt idx="10">
                  <c:v>0.22770564666214166</c:v>
                </c:pt>
                <c:pt idx="11">
                  <c:v>0.26527707836139514</c:v>
                </c:pt>
                <c:pt idx="12">
                  <c:v>0.37969916580912133</c:v>
                </c:pt>
                <c:pt idx="13">
                  <c:v>0.40943226851750492</c:v>
                </c:pt>
                <c:pt idx="14">
                  <c:v>0.39012107809865793</c:v>
                </c:pt>
                <c:pt idx="15">
                  <c:v>0.38576401812887262</c:v>
                </c:pt>
                <c:pt idx="16">
                  <c:v>0.38274253935585567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70E-7D4C-8B17-C3C0E596D6E1}"/>
            </c:ext>
          </c:extLst>
        </c:ser>
        <c:ser>
          <c:idx val="6"/>
          <c:order val="6"/>
          <c:tx>
            <c:strRef>
              <c:f>'Estudios Mercado SOFTEC'!$B$90</c:f>
              <c:strCache>
                <c:ptCount val="1"/>
                <c:pt idx="0">
                  <c:v>NARVARTE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SOFTEC'!$C$90:$S$90</c:f>
              <c:numCache>
                <c:formatCode>0.0%</c:formatCode>
                <c:ptCount val="17"/>
                <c:pt idx="0">
                  <c:v>0</c:v>
                </c:pt>
                <c:pt idx="1">
                  <c:v>0.1359418579703926</c:v>
                </c:pt>
                <c:pt idx="2">
                  <c:v>0.21819352070371156</c:v>
                </c:pt>
                <c:pt idx="3">
                  <c:v>0.21765715511692774</c:v>
                </c:pt>
                <c:pt idx="4">
                  <c:v>0.16493241793606517</c:v>
                </c:pt>
                <c:pt idx="5">
                  <c:v>0.2281699206178931</c:v>
                </c:pt>
                <c:pt idx="6">
                  <c:v>0.17262926410641488</c:v>
                </c:pt>
                <c:pt idx="7">
                  <c:v>0.23624222269899153</c:v>
                </c:pt>
                <c:pt idx="8">
                  <c:v>0.34504398197811637</c:v>
                </c:pt>
                <c:pt idx="9">
                  <c:v>0.31602660373310454</c:v>
                </c:pt>
                <c:pt idx="10">
                  <c:v>0.29526925552456551</c:v>
                </c:pt>
                <c:pt idx="11">
                  <c:v>0.33774940999785463</c:v>
                </c:pt>
                <c:pt idx="12">
                  <c:v>0.35976721733533568</c:v>
                </c:pt>
                <c:pt idx="13">
                  <c:v>0.38618322248444548</c:v>
                </c:pt>
                <c:pt idx="14">
                  <c:v>0.34971036258313659</c:v>
                </c:pt>
                <c:pt idx="15">
                  <c:v>0.37124544089251232</c:v>
                </c:pt>
                <c:pt idx="16">
                  <c:v>0.37440999785453766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70E-7D4C-8B17-C3C0E596D6E1}"/>
            </c:ext>
          </c:extLst>
        </c:ser>
        <c:ser>
          <c:idx val="7"/>
          <c:order val="7"/>
          <c:tx>
            <c:strRef>
              <c:f>'Estudios Mercado SOFTEC'!$B$91</c:f>
              <c:strCache>
                <c:ptCount val="1"/>
                <c:pt idx="0">
                  <c:v>NAPOLES</c:v>
                </c:pt>
              </c:strCache>
            </c:strRef>
          </c:tx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SOFTEC'!$C$91:$S$91</c:f>
              <c:numCache>
                <c:formatCode>0.0%</c:formatCode>
                <c:ptCount val="17"/>
                <c:pt idx="0">
                  <c:v>0</c:v>
                </c:pt>
                <c:pt idx="1">
                  <c:v>1.1006840905104287E-2</c:v>
                </c:pt>
                <c:pt idx="2">
                  <c:v>4.5386774250131268E-3</c:v>
                </c:pt>
                <c:pt idx="3">
                  <c:v>-1.1686546219961458E-2</c:v>
                </c:pt>
                <c:pt idx="4">
                  <c:v>2.9117698649359758E-2</c:v>
                </c:pt>
                <c:pt idx="5">
                  <c:v>0.22320645500789338</c:v>
                </c:pt>
                <c:pt idx="6">
                  <c:v>0.22118926504122083</c:v>
                </c:pt>
                <c:pt idx="7">
                  <c:v>0.26852745132432898</c:v>
                </c:pt>
                <c:pt idx="8">
                  <c:v>0.24570250833187157</c:v>
                </c:pt>
                <c:pt idx="9">
                  <c:v>0.26159884230836705</c:v>
                </c:pt>
                <c:pt idx="10">
                  <c:v>0.23215225399052808</c:v>
                </c:pt>
                <c:pt idx="11">
                  <c:v>0.31979038765128931</c:v>
                </c:pt>
                <c:pt idx="12">
                  <c:v>0.29363269601824249</c:v>
                </c:pt>
                <c:pt idx="13">
                  <c:v>0.3134537800385897</c:v>
                </c:pt>
                <c:pt idx="14">
                  <c:v>0.3422864409752675</c:v>
                </c:pt>
                <c:pt idx="15">
                  <c:v>0.33002981932994202</c:v>
                </c:pt>
                <c:pt idx="16">
                  <c:v>0.33755042974916671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70E-7D4C-8B17-C3C0E596D6E1}"/>
            </c:ext>
          </c:extLst>
        </c:ser>
        <c:ser>
          <c:idx val="8"/>
          <c:order val="8"/>
          <c:tx>
            <c:strRef>
              <c:f>'Estudios Mercado SOFTEC'!$B$92</c:f>
              <c:strCache>
                <c:ptCount val="1"/>
                <c:pt idx="0">
                  <c:v>ROMA</c:v>
                </c:pt>
              </c:strCache>
            </c:strRef>
          </c:tx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SOFTEC'!$C$92:$S$92</c:f>
              <c:numCache>
                <c:formatCode>0.0%</c:formatCode>
                <c:ptCount val="17"/>
                <c:pt idx="0">
                  <c:v>0</c:v>
                </c:pt>
                <c:pt idx="1">
                  <c:v>2.1107273425033934E-2</c:v>
                </c:pt>
                <c:pt idx="2">
                  <c:v>3.9487769900422132E-2</c:v>
                </c:pt>
                <c:pt idx="3">
                  <c:v>9.3457755155628375E-2</c:v>
                </c:pt>
                <c:pt idx="4">
                  <c:v>9.2346846027994811E-2</c:v>
                </c:pt>
                <c:pt idx="5">
                  <c:v>0.13959078147407533</c:v>
                </c:pt>
                <c:pt idx="6">
                  <c:v>0.18974327899977772</c:v>
                </c:pt>
                <c:pt idx="7">
                  <c:v>0.27215253792239791</c:v>
                </c:pt>
                <c:pt idx="8">
                  <c:v>0.25571108283342414</c:v>
                </c:pt>
                <c:pt idx="9">
                  <c:v>0.29750146438021363</c:v>
                </c:pt>
                <c:pt idx="10">
                  <c:v>0.269890322971581</c:v>
                </c:pt>
                <c:pt idx="11">
                  <c:v>0.23482599123391701</c:v>
                </c:pt>
                <c:pt idx="12">
                  <c:v>0.28194873659334663</c:v>
                </c:pt>
                <c:pt idx="13">
                  <c:v>0.29235088569754986</c:v>
                </c:pt>
                <c:pt idx="14">
                  <c:v>0.25930638873740119</c:v>
                </c:pt>
                <c:pt idx="15">
                  <c:v>0.28421095154416376</c:v>
                </c:pt>
                <c:pt idx="16">
                  <c:v>0.29360318325960932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70E-7D4C-8B17-C3C0E596D6E1}"/>
            </c:ext>
          </c:extLst>
        </c:ser>
        <c:ser>
          <c:idx val="9"/>
          <c:order val="9"/>
          <c:tx>
            <c:strRef>
              <c:f>'Estudios Mercado SOFTEC'!$B$93</c:f>
              <c:strCache>
                <c:ptCount val="1"/>
                <c:pt idx="0">
                  <c:v>ZONA NORTE CDMX</c:v>
                </c:pt>
              </c:strCache>
            </c:strRef>
          </c:tx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SOFTEC'!$C$93:$S$93</c:f>
              <c:numCache>
                <c:formatCode>0.0%</c:formatCode>
                <c:ptCount val="17"/>
                <c:pt idx="0">
                  <c:v>0</c:v>
                </c:pt>
                <c:pt idx="1">
                  <c:v>-2.9423701298700866E-3</c:v>
                </c:pt>
                <c:pt idx="2">
                  <c:v>3.0303030303030276E-2</c:v>
                </c:pt>
                <c:pt idx="3">
                  <c:v>0.10386228354978355</c:v>
                </c:pt>
                <c:pt idx="4">
                  <c:v>0.13118912337662336</c:v>
                </c:pt>
                <c:pt idx="5">
                  <c:v>0.18012716450216448</c:v>
                </c:pt>
                <c:pt idx="6">
                  <c:v>0.22020427489177496</c:v>
                </c:pt>
                <c:pt idx="7">
                  <c:v>0.22020427489177496</c:v>
                </c:pt>
                <c:pt idx="8">
                  <c:v>0.22020427489177496</c:v>
                </c:pt>
                <c:pt idx="9">
                  <c:v>0.22020427489177496</c:v>
                </c:pt>
                <c:pt idx="10">
                  <c:v>0.22020427489177496</c:v>
                </c:pt>
                <c:pt idx="11">
                  <c:v>0.22020427489177496</c:v>
                </c:pt>
                <c:pt idx="12">
                  <c:v>0.4041531385281385</c:v>
                </c:pt>
                <c:pt idx="13">
                  <c:v>0.47324810606060597</c:v>
                </c:pt>
                <c:pt idx="14">
                  <c:v>0.40902326839826841</c:v>
                </c:pt>
                <c:pt idx="15">
                  <c:v>0.28006628787878785</c:v>
                </c:pt>
                <c:pt idx="16">
                  <c:v>0.28006628787878785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70E-7D4C-8B17-C3C0E596D6E1}"/>
            </c:ext>
          </c:extLst>
        </c:ser>
        <c:ser>
          <c:idx val="10"/>
          <c:order val="10"/>
          <c:tx>
            <c:strRef>
              <c:f>'Estudios Mercado SOFTEC'!#REF!</c:f>
              <c:strCache>
                <c:ptCount val="1"/>
                <c:pt idx="0">
                  <c:v>#¡REF!</c:v>
                </c:pt>
              </c:strCache>
            </c:strRef>
          </c:tx>
          <c:marker>
            <c:symbol val="none"/>
          </c:marker>
          <c:cat>
            <c:strRef>
              <c:f>'Estudios Mercado SOFTEC'!$C$83:$S$83</c:f>
              <c:strCache>
                <c:ptCount val="17"/>
                <c:pt idx="0">
                  <c:v>2Q16</c:v>
                </c:pt>
                <c:pt idx="1">
                  <c:v>3Q16</c:v>
                </c:pt>
                <c:pt idx="2">
                  <c:v>4Q16</c:v>
                </c:pt>
                <c:pt idx="3">
                  <c:v>1Q17</c:v>
                </c:pt>
                <c:pt idx="4">
                  <c:v>2Q17</c:v>
                </c:pt>
                <c:pt idx="5">
                  <c:v>3Q17</c:v>
                </c:pt>
                <c:pt idx="6">
                  <c:v>4Q17</c:v>
                </c:pt>
                <c:pt idx="7">
                  <c:v>1Q18</c:v>
                </c:pt>
                <c:pt idx="8">
                  <c:v>2Q18</c:v>
                </c:pt>
                <c:pt idx="9">
                  <c:v>3Q18</c:v>
                </c:pt>
                <c:pt idx="10">
                  <c:v>4Q18</c:v>
                </c:pt>
                <c:pt idx="11">
                  <c:v>1Q19</c:v>
                </c:pt>
                <c:pt idx="12">
                  <c:v>2Q19</c:v>
                </c:pt>
                <c:pt idx="13">
                  <c:v>3Q19</c:v>
                </c:pt>
                <c:pt idx="14">
                  <c:v>4Q19</c:v>
                </c:pt>
                <c:pt idx="15">
                  <c:v>1Q20</c:v>
                </c:pt>
                <c:pt idx="16">
                  <c:v>2Q20</c:v>
                </c:pt>
              </c:strCache>
            </c:strRef>
          </c:cat>
          <c:val>
            <c:numRef>
              <c:f>'Estudios Mercado SOFTEC'!#REF!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70E-7D4C-8B17-C3C0E596D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61920"/>
        <c:axId val="172022528"/>
      </c:lineChart>
      <c:catAx>
        <c:axId val="1965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022528"/>
        <c:crosses val="autoZero"/>
        <c:auto val="1"/>
        <c:lblAlgn val="ctr"/>
        <c:lblOffset val="100"/>
        <c:noMultiLvlLbl val="0"/>
      </c:catAx>
      <c:valAx>
        <c:axId val="172022528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6561920"/>
        <c:crosses val="autoZero"/>
        <c:crossBetween val="between"/>
      </c:valAx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85143924872556609"/>
          <c:y val="2.9344197856237608E-2"/>
          <c:w val="0.14228068090467957"/>
          <c:h val="0.826301106734343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B8-184F-9DEF-C822A03A72D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B8-184F-9DEF-C822A03A72D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B8-184F-9DEF-C822A03A72D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B8-184F-9DEF-C822A03A7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B8-184F-9DEF-C822A03A72D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DB8-184F-9DEF-C822A03A72DF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DB8-184F-9DEF-C822A03A72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Airbnb!$K$2:$K$8</c:f>
              <c:strCache>
                <c:ptCount val="7"/>
                <c:pt idx="0">
                  <c:v>DEL VALLE CENTRO</c:v>
                </c:pt>
                <c:pt idx="1">
                  <c:v>ROMA</c:v>
                </c:pt>
                <c:pt idx="2">
                  <c:v>NARVARTE</c:v>
                </c:pt>
                <c:pt idx="3">
                  <c:v>CONDESA</c:v>
                </c:pt>
                <c:pt idx="4">
                  <c:v>BOSQUE REAL</c:v>
                </c:pt>
                <c:pt idx="5">
                  <c:v>NAPOLES</c:v>
                </c:pt>
                <c:pt idx="6">
                  <c:v>POLANCO</c:v>
                </c:pt>
              </c:strCache>
            </c:strRef>
          </c:cat>
          <c:val>
            <c:numRef>
              <c:f>Airbnb!$L$2:$L$8</c:f>
              <c:numCache>
                <c:formatCode>0.0%</c:formatCode>
                <c:ptCount val="7"/>
                <c:pt idx="0">
                  <c:v>8.72939625359761E-2</c:v>
                </c:pt>
                <c:pt idx="1">
                  <c:v>9.0546443415094768E-2</c:v>
                </c:pt>
                <c:pt idx="2">
                  <c:v>7.4961353238086323E-2</c:v>
                </c:pt>
                <c:pt idx="3">
                  <c:v>8.4524365854639016E-2</c:v>
                </c:pt>
                <c:pt idx="4">
                  <c:v>6.8916935670602975E-2</c:v>
                </c:pt>
                <c:pt idx="5">
                  <c:v>7.1502638734293578E-2</c:v>
                </c:pt>
                <c:pt idx="6">
                  <c:v>8.0346061418965012E-2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DB8-184F-9DEF-C822A03A7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44416"/>
        <c:axId val="196700416"/>
      </c:barChart>
      <c:catAx>
        <c:axId val="19724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700416"/>
        <c:crosses val="autoZero"/>
        <c:auto val="1"/>
        <c:lblAlgn val="ctr"/>
        <c:lblOffset val="100"/>
        <c:noMultiLvlLbl val="0"/>
      </c:catAx>
      <c:valAx>
        <c:axId val="1967004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9724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[1]Graficas!$E$70</c:f>
              <c:strCache>
                <c:ptCount val="1"/>
                <c:pt idx="0">
                  <c:v>Rentabilidad por m2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1-594A-B247-7F6B362E121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1-594A-B247-7F6B362E12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1-594A-B247-7F6B362E121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1-594A-B247-7F6B362E121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1-594A-B247-7F6B362E121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1-594A-B247-7F6B362E121E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1-594A-B247-7F6B362E12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[1]Graficas!$B$71:$B$77</c:f>
              <c:strCache>
                <c:ptCount val="7"/>
                <c:pt idx="0">
                  <c:v>DEL VALLE CENTRO</c:v>
                </c:pt>
                <c:pt idx="1">
                  <c:v>ROMA</c:v>
                </c:pt>
                <c:pt idx="2">
                  <c:v>NARVARTE</c:v>
                </c:pt>
                <c:pt idx="3">
                  <c:v>CONDESA</c:v>
                </c:pt>
                <c:pt idx="4">
                  <c:v>BOSQUE REAL</c:v>
                </c:pt>
                <c:pt idx="5">
                  <c:v>NAPOLES</c:v>
                </c:pt>
                <c:pt idx="6">
                  <c:v>POLANCO</c:v>
                </c:pt>
              </c:strCache>
            </c:strRef>
          </c:cat>
          <c:val>
            <c:numRef>
              <c:f>[1]Graficas!$E$71:$E$77</c:f>
              <c:numCache>
                <c:formatCode>General</c:formatCode>
                <c:ptCount val="7"/>
                <c:pt idx="0">
                  <c:v>4.7682685625701611E-2</c:v>
                </c:pt>
                <c:pt idx="1">
                  <c:v>4.3097944068445922E-2</c:v>
                </c:pt>
                <c:pt idx="2">
                  <c:v>4.1589037802752568E-2</c:v>
                </c:pt>
                <c:pt idx="3">
                  <c:v>4.0422040285663624E-2</c:v>
                </c:pt>
                <c:pt idx="4">
                  <c:v>3.8491398684264294E-2</c:v>
                </c:pt>
                <c:pt idx="5">
                  <c:v>3.7068239258635213E-2</c:v>
                </c:pt>
                <c:pt idx="6">
                  <c:v>3.0528317731617557E-2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FC1-594A-B247-7F6B362E1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52224"/>
        <c:axId val="196702144"/>
      </c:barChart>
      <c:catAx>
        <c:axId val="19525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96702144"/>
        <c:crosses val="autoZero"/>
        <c:auto val="1"/>
        <c:lblAlgn val="ctr"/>
        <c:lblOffset val="100"/>
        <c:noMultiLvlLbl val="0"/>
      </c:catAx>
      <c:valAx>
        <c:axId val="196702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25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32</xdr:row>
      <xdr:rowOff>152400</xdr:rowOff>
    </xdr:from>
    <xdr:to>
      <xdr:col>2</xdr:col>
      <xdr:colOff>742949</xdr:colOff>
      <xdr:row>45</xdr:row>
      <xdr:rowOff>133349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05350"/>
          <a:ext cx="2085974" cy="208597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15</xdr:row>
      <xdr:rowOff>114300</xdr:rowOff>
    </xdr:from>
    <xdr:to>
      <xdr:col>2</xdr:col>
      <xdr:colOff>704850</xdr:colOff>
      <xdr:row>29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00"/>
        <a:stretch/>
      </xdr:blipFill>
      <xdr:spPr>
        <a:xfrm>
          <a:off x="142875" y="1914525"/>
          <a:ext cx="2085975" cy="22669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56</xdr:row>
      <xdr:rowOff>152400</xdr:rowOff>
    </xdr:from>
    <xdr:to>
      <xdr:col>2</xdr:col>
      <xdr:colOff>685801</xdr:colOff>
      <xdr:row>70</xdr:row>
      <xdr:rowOff>66790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65" t="11764" r="21517" b="6502"/>
        <a:stretch/>
      </xdr:blipFill>
      <xdr:spPr>
        <a:xfrm>
          <a:off x="152401" y="8429625"/>
          <a:ext cx="2057400" cy="218134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80</xdr:row>
      <xdr:rowOff>142875</xdr:rowOff>
    </xdr:from>
    <xdr:to>
      <xdr:col>2</xdr:col>
      <xdr:colOff>676275</xdr:colOff>
      <xdr:row>95</xdr:row>
      <xdr:rowOff>65182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53" t="14915" r="28814" b="12882"/>
        <a:stretch/>
      </xdr:blipFill>
      <xdr:spPr>
        <a:xfrm>
          <a:off x="133350" y="12144375"/>
          <a:ext cx="2066925" cy="2379757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103</xdr:row>
      <xdr:rowOff>19051</xdr:rowOff>
    </xdr:from>
    <xdr:to>
      <xdr:col>2</xdr:col>
      <xdr:colOff>695323</xdr:colOff>
      <xdr:row>112</xdr:row>
      <xdr:rowOff>133350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611476"/>
          <a:ext cx="2095498" cy="1571624"/>
        </a:xfrm>
        <a:prstGeom prst="rect">
          <a:avLst/>
        </a:prstGeom>
      </xdr:spPr>
    </xdr:pic>
    <xdr:clientData/>
  </xdr:twoCellAnchor>
  <xdr:twoCellAnchor>
    <xdr:from>
      <xdr:col>17</xdr:col>
      <xdr:colOff>312964</xdr:colOff>
      <xdr:row>46</xdr:row>
      <xdr:rowOff>27215</xdr:rowOff>
    </xdr:from>
    <xdr:to>
      <xdr:col>18</xdr:col>
      <xdr:colOff>312964</xdr:colOff>
      <xdr:row>55</xdr:row>
      <xdr:rowOff>108857</xdr:rowOff>
    </xdr:to>
    <xdr:sp macro="" textlink="">
      <xdr:nvSpPr>
        <xdr:cNvPr id="7" name="6 Flecha abaj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6070035" y="6640286"/>
          <a:ext cx="1319893" cy="15512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421820</xdr:colOff>
      <xdr:row>68</xdr:row>
      <xdr:rowOff>54429</xdr:rowOff>
    </xdr:from>
    <xdr:to>
      <xdr:col>9</xdr:col>
      <xdr:colOff>163285</xdr:colOff>
      <xdr:row>75</xdr:row>
      <xdr:rowOff>1</xdr:rowOff>
    </xdr:to>
    <xdr:sp macro="" textlink="">
      <xdr:nvSpPr>
        <xdr:cNvPr id="8" name="7 Flecha izquier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8245927" y="10259786"/>
          <a:ext cx="2245179" cy="108857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240070</xdr:colOff>
      <xdr:row>33</xdr:row>
      <xdr:rowOff>150247</xdr:rowOff>
    </xdr:from>
    <xdr:to>
      <xdr:col>14</xdr:col>
      <xdr:colOff>251336</xdr:colOff>
      <xdr:row>58</xdr:row>
      <xdr:rowOff>102624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59</xdr:row>
      <xdr:rowOff>180974</xdr:rowOff>
    </xdr:from>
    <xdr:to>
      <xdr:col>13</xdr:col>
      <xdr:colOff>695325</xdr:colOff>
      <xdr:row>78</xdr:row>
      <xdr:rowOff>19049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3072</xdr:colOff>
      <xdr:row>93</xdr:row>
      <xdr:rowOff>174931</xdr:rowOff>
    </xdr:from>
    <xdr:to>
      <xdr:col>18</xdr:col>
      <xdr:colOff>10242</xdr:colOff>
      <xdr:row>114</xdr:row>
      <xdr:rowOff>174113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9</xdr:row>
      <xdr:rowOff>142875</xdr:rowOff>
    </xdr:from>
    <xdr:to>
      <xdr:col>15</xdr:col>
      <xdr:colOff>314325</xdr:colOff>
      <xdr:row>24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14</xdr:col>
      <xdr:colOff>609600</xdr:colOff>
      <xdr:row>41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oRide/Desktop/Gr&#225;ficas%20P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"/>
      <sheetName val="Hoja2"/>
      <sheetName val="Hoja3"/>
    </sheetNames>
    <sheetDataSet>
      <sheetData sheetId="0">
        <row r="18">
          <cell r="C18" t="str">
            <v>2Q16</v>
          </cell>
        </row>
        <row r="70">
          <cell r="E70" t="str">
            <v>Rentabilidad por m2</v>
          </cell>
        </row>
        <row r="71">
          <cell r="B71" t="str">
            <v>DEL VALLE CENTRO</v>
          </cell>
          <cell r="E71">
            <v>4.7682685625701611E-2</v>
          </cell>
        </row>
        <row r="72">
          <cell r="B72" t="str">
            <v>ROMA</v>
          </cell>
          <cell r="E72">
            <v>4.3097944068445922E-2</v>
          </cell>
        </row>
        <row r="73">
          <cell r="B73" t="str">
            <v>NARVARTE</v>
          </cell>
          <cell r="E73">
            <v>4.1589037802752568E-2</v>
          </cell>
        </row>
        <row r="74">
          <cell r="B74" t="str">
            <v>CONDESA</v>
          </cell>
          <cell r="E74">
            <v>4.0422040285663624E-2</v>
          </cell>
        </row>
        <row r="75">
          <cell r="B75" t="str">
            <v>BOSQUE REAL</v>
          </cell>
          <cell r="E75">
            <v>3.8491398684264294E-2</v>
          </cell>
        </row>
        <row r="76">
          <cell r="B76" t="str">
            <v>NAPOLES</v>
          </cell>
          <cell r="E76">
            <v>3.7068239258635213E-2</v>
          </cell>
        </row>
        <row r="77">
          <cell r="B77" t="str">
            <v>POLANCO</v>
          </cell>
          <cell r="E77">
            <v>3.0528317731617557E-2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tabSelected="1" topLeftCell="D7" zoomScaleNormal="100" workbookViewId="0">
      <selection activeCell="G15" sqref="G15"/>
    </sheetView>
  </sheetViews>
  <sheetFormatPr baseColWidth="10" defaultColWidth="11.42578125" defaultRowHeight="12.75"/>
  <cols>
    <col min="1" max="3" width="11.42578125" style="40"/>
    <col min="4" max="4" width="2.140625" style="40" customWidth="1"/>
    <col min="5" max="5" width="26.42578125" style="1" customWidth="1"/>
    <col min="6" max="6" width="13.42578125" style="1" customWidth="1"/>
    <col min="7" max="7" width="24" style="1" bestFit="1" customWidth="1"/>
    <col min="8" max="8" width="14.7109375" style="1" customWidth="1"/>
    <col min="9" max="9" width="33" style="1" bestFit="1" customWidth="1"/>
    <col min="10" max="10" width="13" style="1" customWidth="1"/>
    <col min="11" max="11" width="11.28515625" style="2" hidden="1" customWidth="1"/>
    <col min="12" max="12" width="2.28515625" style="3" hidden="1" customWidth="1"/>
    <col min="13" max="13" width="32.5703125" style="3" hidden="1" customWidth="1"/>
    <col min="14" max="14" width="3.28515625" style="49" customWidth="1"/>
    <col min="15" max="15" width="17.5703125" style="1" bestFit="1" customWidth="1"/>
    <col min="16" max="16" width="15.42578125" style="1" bestFit="1" customWidth="1"/>
    <col min="17" max="17" width="11" style="1" bestFit="1" customWidth="1"/>
    <col min="18" max="18" width="16.7109375" style="132" bestFit="1" customWidth="1"/>
    <col min="19" max="19" width="27.85546875" style="132" bestFit="1" customWidth="1"/>
    <col min="20" max="20" width="21.85546875" style="1" bestFit="1" customWidth="1"/>
    <col min="21" max="21" width="12" style="1" bestFit="1" customWidth="1"/>
    <col min="22" max="16384" width="11.42578125" style="1"/>
  </cols>
  <sheetData>
    <row r="1" spans="5:21" hidden="1">
      <c r="O1" s="5" t="s">
        <v>32</v>
      </c>
      <c r="P1" s="6" t="s">
        <v>31</v>
      </c>
    </row>
    <row r="2" spans="5:21" hidden="1">
      <c r="K2" s="1"/>
      <c r="L2" s="1"/>
      <c r="M2" s="1"/>
      <c r="N2" s="40"/>
      <c r="O2" s="34" t="s">
        <v>33</v>
      </c>
      <c r="P2" s="10" t="e">
        <f>+#REF!</f>
        <v>#REF!</v>
      </c>
    </row>
    <row r="3" spans="5:21" hidden="1">
      <c r="K3" s="1"/>
      <c r="L3" s="1"/>
      <c r="M3" s="1"/>
      <c r="N3" s="40"/>
    </row>
    <row r="4" spans="5:21" hidden="1"/>
    <row r="5" spans="5:21" hidden="1"/>
    <row r="6" spans="5:21" hidden="1"/>
    <row r="7" spans="5:21" ht="18.75">
      <c r="E7" s="59" t="s">
        <v>47</v>
      </c>
      <c r="F7" s="40"/>
      <c r="G7" s="40"/>
      <c r="H7" s="40"/>
      <c r="I7" s="40"/>
      <c r="J7" s="40"/>
      <c r="K7" s="49"/>
      <c r="L7" s="49"/>
      <c r="M7" s="49"/>
      <c r="O7" s="40"/>
      <c r="P7" s="40"/>
      <c r="Q7" s="40"/>
      <c r="R7" s="133"/>
      <c r="S7" s="133"/>
      <c r="T7" s="40"/>
      <c r="U7" s="49"/>
    </row>
    <row r="8" spans="5:21" ht="15.75">
      <c r="E8" s="41" t="s">
        <v>140</v>
      </c>
      <c r="F8" s="60"/>
      <c r="G8" s="60"/>
      <c r="H8" s="60"/>
      <c r="I8" s="40"/>
      <c r="J8" s="40"/>
      <c r="K8" s="49"/>
      <c r="L8" s="49"/>
      <c r="M8" s="49"/>
      <c r="O8" s="40"/>
      <c r="P8" s="40"/>
      <c r="Q8" s="40"/>
      <c r="R8" s="133"/>
      <c r="S8" s="133"/>
      <c r="T8" s="40"/>
      <c r="U8" s="49"/>
    </row>
    <row r="9" spans="5:21" ht="15.75">
      <c r="E9" s="42" t="s">
        <v>46</v>
      </c>
      <c r="F9" s="130" t="s">
        <v>149</v>
      </c>
      <c r="G9" s="129"/>
      <c r="H9" s="128"/>
      <c r="I9" s="128"/>
      <c r="J9" s="60"/>
      <c r="K9" s="60"/>
      <c r="L9" s="60"/>
      <c r="M9" s="60"/>
      <c r="N9" s="60"/>
      <c r="O9" s="60"/>
      <c r="P9" s="60"/>
      <c r="Q9" s="40"/>
      <c r="R9" s="133"/>
      <c r="S9" s="133"/>
      <c r="T9" s="40"/>
      <c r="U9" s="49"/>
    </row>
    <row r="10" spans="5:21" ht="15.75">
      <c r="E10" s="43" t="s">
        <v>34</v>
      </c>
      <c r="F10" s="131" t="s">
        <v>151</v>
      </c>
      <c r="G10" s="131"/>
      <c r="H10" s="131"/>
      <c r="I10" s="131"/>
      <c r="J10" s="57"/>
      <c r="K10" s="57"/>
      <c r="L10" s="57"/>
      <c r="M10" s="57"/>
      <c r="N10" s="57"/>
      <c r="O10" s="57"/>
      <c r="P10" s="57"/>
      <c r="Q10" s="40"/>
      <c r="R10" s="133"/>
      <c r="S10" s="133"/>
      <c r="T10" s="40"/>
      <c r="U10" s="49"/>
    </row>
    <row r="11" spans="5:21" ht="15.75">
      <c r="E11" s="44" t="s">
        <v>120</v>
      </c>
      <c r="F11" s="44"/>
      <c r="G11" s="44"/>
      <c r="H11" s="50"/>
      <c r="I11" s="50"/>
      <c r="J11" s="40"/>
      <c r="K11" s="49"/>
      <c r="L11" s="49"/>
      <c r="M11" s="49"/>
      <c r="O11" s="40"/>
      <c r="P11" s="40"/>
      <c r="Q11" s="40"/>
      <c r="R11" s="133"/>
      <c r="S11" s="133"/>
      <c r="T11" s="40"/>
      <c r="U11" s="49"/>
    </row>
    <row r="12" spans="5:21"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33"/>
      <c r="S12" s="133"/>
      <c r="T12" s="40"/>
      <c r="U12" s="49"/>
    </row>
    <row r="13" spans="5:21" s="40" customFormat="1">
      <c r="K13" s="49"/>
      <c r="L13" s="49"/>
      <c r="M13" s="49"/>
      <c r="N13" s="49"/>
      <c r="R13" s="133"/>
      <c r="S13" s="133"/>
      <c r="U13" s="49"/>
    </row>
    <row r="14" spans="5:21" s="40" customFormat="1">
      <c r="R14" s="133"/>
      <c r="S14" s="133"/>
      <c r="U14" s="49"/>
    </row>
    <row r="15" spans="5:21" s="40" customFormat="1">
      <c r="K15" s="49"/>
      <c r="L15" s="49"/>
      <c r="M15" s="49"/>
      <c r="N15" s="49"/>
      <c r="R15" s="133"/>
      <c r="S15" s="133"/>
      <c r="U15" s="49"/>
    </row>
    <row r="16" spans="5:21">
      <c r="E16" s="47" t="s">
        <v>36</v>
      </c>
      <c r="F16" s="40"/>
      <c r="G16" s="58" t="s">
        <v>48</v>
      </c>
      <c r="H16" s="48">
        <v>46500</v>
      </c>
      <c r="I16" s="40"/>
      <c r="J16" s="40"/>
      <c r="O16" s="40"/>
      <c r="P16" s="40"/>
      <c r="Q16" s="40"/>
      <c r="R16" s="133"/>
      <c r="S16" s="133"/>
      <c r="T16" s="40"/>
      <c r="U16" s="49"/>
    </row>
    <row r="17" spans="5:21" ht="24">
      <c r="E17" s="5" t="s">
        <v>2</v>
      </c>
      <c r="F17" s="5" t="s">
        <v>3</v>
      </c>
      <c r="G17" s="5" t="s">
        <v>4</v>
      </c>
      <c r="H17" s="5" t="s">
        <v>5</v>
      </c>
      <c r="I17" s="5" t="s">
        <v>6</v>
      </c>
      <c r="J17" s="5" t="s">
        <v>7</v>
      </c>
      <c r="K17" s="7"/>
      <c r="O17" s="159" t="s">
        <v>144</v>
      </c>
      <c r="P17" s="159" t="s">
        <v>145</v>
      </c>
      <c r="Q17" s="159" t="s">
        <v>146</v>
      </c>
      <c r="R17" s="159" t="s">
        <v>147</v>
      </c>
      <c r="S17" s="133"/>
      <c r="T17" s="40"/>
      <c r="U17" s="49"/>
    </row>
    <row r="18" spans="5:21">
      <c r="E18" s="8" t="s">
        <v>60</v>
      </c>
      <c r="F18" s="61" t="s">
        <v>37</v>
      </c>
      <c r="G18" s="62" t="s">
        <v>39</v>
      </c>
      <c r="H18" s="63">
        <v>160.43</v>
      </c>
      <c r="I18" s="64" t="s">
        <v>41</v>
      </c>
      <c r="J18" s="65">
        <v>185.73000000000002</v>
      </c>
      <c r="K18" s="38"/>
      <c r="L18" s="36"/>
      <c r="M18" s="29"/>
      <c r="O18" s="160"/>
      <c r="P18" s="160"/>
      <c r="Q18" s="160"/>
      <c r="R18" s="160"/>
      <c r="S18" s="133"/>
      <c r="T18" s="40"/>
      <c r="U18" s="49"/>
    </row>
    <row r="19" spans="5:21">
      <c r="E19" s="8" t="s">
        <v>62</v>
      </c>
      <c r="F19" s="22" t="s">
        <v>37</v>
      </c>
      <c r="G19" s="25" t="s">
        <v>39</v>
      </c>
      <c r="H19" s="26">
        <v>137.96</v>
      </c>
      <c r="I19" s="25" t="s">
        <v>42</v>
      </c>
      <c r="J19" s="27">
        <v>172.56</v>
      </c>
      <c r="K19" s="31"/>
      <c r="L19" s="12"/>
      <c r="M19" s="12"/>
      <c r="O19" s="161">
        <v>9413000</v>
      </c>
      <c r="P19" s="161">
        <v>9413000</v>
      </c>
      <c r="Q19" s="161">
        <v>9287801.0299999993</v>
      </c>
      <c r="R19" s="161">
        <v>8683407.4299999997</v>
      </c>
      <c r="S19" s="133"/>
      <c r="T19" s="40"/>
      <c r="U19" s="49"/>
    </row>
    <row r="20" spans="5:21">
      <c r="E20" s="8" t="s">
        <v>63</v>
      </c>
      <c r="F20" s="61" t="s">
        <v>37</v>
      </c>
      <c r="G20" s="62" t="s">
        <v>39</v>
      </c>
      <c r="H20" s="63">
        <v>137.96</v>
      </c>
      <c r="I20" s="64" t="s">
        <v>43</v>
      </c>
      <c r="J20" s="65">
        <v>171.26</v>
      </c>
      <c r="K20" s="31"/>
      <c r="L20" s="12"/>
      <c r="M20" s="12"/>
      <c r="O20" s="162"/>
      <c r="P20" s="162"/>
      <c r="Q20" s="162"/>
      <c r="R20" s="162"/>
      <c r="S20" s="133"/>
      <c r="T20" s="40"/>
      <c r="U20" s="49"/>
    </row>
    <row r="21" spans="5:21">
      <c r="E21" s="8" t="s">
        <v>61</v>
      </c>
      <c r="F21" s="61" t="s">
        <v>38</v>
      </c>
      <c r="G21" s="62" t="s">
        <v>40</v>
      </c>
      <c r="H21" s="63">
        <v>156.5</v>
      </c>
      <c r="I21" s="64" t="s">
        <v>44</v>
      </c>
      <c r="J21" s="65">
        <v>242.34</v>
      </c>
      <c r="K21" s="38"/>
      <c r="L21" s="36"/>
      <c r="M21" s="29"/>
      <c r="O21" s="162"/>
      <c r="P21" s="162"/>
      <c r="Q21" s="162"/>
      <c r="R21" s="162"/>
      <c r="S21" s="133"/>
      <c r="T21" s="40"/>
      <c r="U21" s="49"/>
    </row>
    <row r="22" spans="5:21">
      <c r="E22" s="8" t="s">
        <v>64</v>
      </c>
      <c r="F22" s="22" t="s">
        <v>38</v>
      </c>
      <c r="G22" s="25" t="s">
        <v>40</v>
      </c>
      <c r="H22" s="26">
        <v>133.9</v>
      </c>
      <c r="I22" s="25" t="s">
        <v>45</v>
      </c>
      <c r="J22" s="27">
        <v>216.9</v>
      </c>
      <c r="K22" s="31"/>
      <c r="L22" s="12"/>
      <c r="M22" s="12"/>
      <c r="O22" s="161">
        <v>10922413.35</v>
      </c>
      <c r="P22" s="161">
        <v>10551000</v>
      </c>
      <c r="Q22" s="161">
        <v>10429982.120000001</v>
      </c>
      <c r="R22" s="161">
        <v>9756762.120000001</v>
      </c>
      <c r="S22" s="133"/>
      <c r="T22" s="40"/>
      <c r="U22" s="76"/>
    </row>
    <row r="23" spans="5:21">
      <c r="E23" s="8" t="s">
        <v>65</v>
      </c>
      <c r="F23" s="172" t="s">
        <v>38</v>
      </c>
      <c r="G23" s="173" t="s">
        <v>40</v>
      </c>
      <c r="H23" s="173">
        <v>133.9</v>
      </c>
      <c r="I23" s="173" t="s">
        <v>45</v>
      </c>
      <c r="J23" s="174">
        <v>216.9</v>
      </c>
      <c r="K23" s="31"/>
      <c r="L23" s="12"/>
      <c r="M23" s="12"/>
      <c r="O23" s="163">
        <v>10922413.35</v>
      </c>
      <c r="P23" s="163">
        <v>10551000</v>
      </c>
      <c r="Q23" s="163">
        <v>10429982.120000001</v>
      </c>
      <c r="R23" s="163">
        <v>9756762.120000001</v>
      </c>
      <c r="S23" s="133"/>
      <c r="T23" s="40"/>
      <c r="U23" s="76"/>
    </row>
    <row r="24" spans="5:21" s="40" customFormat="1">
      <c r="I24" s="54"/>
      <c r="J24" s="54"/>
      <c r="K24" s="54"/>
      <c r="L24" s="54"/>
      <c r="M24" s="54"/>
      <c r="N24" s="49"/>
      <c r="R24" s="133"/>
      <c r="S24" s="133"/>
      <c r="U24" s="76"/>
    </row>
    <row r="25" spans="5:21" s="40" customFormat="1">
      <c r="E25" s="176" t="s">
        <v>57</v>
      </c>
      <c r="F25" s="177"/>
      <c r="G25" s="178"/>
      <c r="I25" s="54"/>
      <c r="K25" s="49"/>
      <c r="L25" s="49"/>
      <c r="M25" s="49"/>
      <c r="N25" s="49"/>
      <c r="O25" s="118"/>
      <c r="R25" s="133"/>
      <c r="S25" s="133"/>
      <c r="U25" s="76"/>
    </row>
    <row r="26" spans="5:21" s="40" customFormat="1">
      <c r="E26" s="85" t="str">
        <f>+E16</f>
        <v>SANCHEZ AZCONA 1348</v>
      </c>
      <c r="F26" s="164" t="s">
        <v>148</v>
      </c>
      <c r="G26" s="83" t="s">
        <v>59</v>
      </c>
      <c r="I26" s="54"/>
      <c r="K26" s="49"/>
      <c r="L26" s="49"/>
      <c r="M26" s="49"/>
      <c r="N26" s="49"/>
      <c r="O26" s="118"/>
      <c r="R26" s="133"/>
      <c r="S26" s="133"/>
      <c r="U26" s="76"/>
    </row>
    <row r="27" spans="5:21" s="40" customFormat="1">
      <c r="E27" s="142">
        <f>+((O19/J19)+(O22/J22)+(O23/J23))/3</f>
        <v>51754.319457188823</v>
      </c>
      <c r="F27" s="143">
        <v>58840</v>
      </c>
      <c r="G27" s="84">
        <f>+E27/F27-1</f>
        <v>-0.12042285082955773</v>
      </c>
      <c r="H27" s="147"/>
      <c r="I27" s="54"/>
      <c r="K27" s="49"/>
      <c r="L27" s="49"/>
      <c r="M27" s="49"/>
      <c r="N27" s="49"/>
      <c r="O27" s="118"/>
      <c r="R27" s="133"/>
      <c r="S27" s="133"/>
      <c r="U27" s="76"/>
    </row>
    <row r="28" spans="5:21" s="40" customFormat="1">
      <c r="E28" s="175" t="s">
        <v>150</v>
      </c>
      <c r="F28" s="171"/>
      <c r="G28" s="171"/>
      <c r="I28" s="54"/>
      <c r="J28" s="147"/>
      <c r="K28" s="49"/>
      <c r="L28" s="49"/>
      <c r="M28" s="49"/>
      <c r="N28" s="49"/>
      <c r="O28" s="118"/>
      <c r="R28" s="133"/>
      <c r="S28" s="133"/>
      <c r="U28" s="76"/>
    </row>
    <row r="29" spans="5:21" s="40" customFormat="1">
      <c r="I29" s="54"/>
      <c r="K29" s="49"/>
      <c r="L29" s="49"/>
      <c r="M29" s="49"/>
      <c r="N29" s="49"/>
      <c r="O29" s="118"/>
      <c r="R29" s="133"/>
      <c r="S29" s="133"/>
      <c r="U29" s="76"/>
    </row>
    <row r="30" spans="5:21" s="40" customFormat="1">
      <c r="I30" s="54"/>
      <c r="K30" s="49"/>
      <c r="L30" s="49"/>
      <c r="M30" s="49"/>
      <c r="N30" s="49"/>
      <c r="O30" s="53"/>
      <c r="R30" s="133"/>
      <c r="S30" s="133"/>
      <c r="U30" s="76"/>
    </row>
    <row r="31" spans="5:21" s="40" customFormat="1">
      <c r="I31" s="54"/>
      <c r="K31" s="49"/>
      <c r="L31" s="49"/>
      <c r="M31" s="49"/>
      <c r="N31" s="49"/>
      <c r="O31" s="53"/>
      <c r="R31" s="133"/>
      <c r="S31" s="133"/>
      <c r="U31" s="76"/>
    </row>
    <row r="32" spans="5:21" s="40" customFormat="1">
      <c r="I32" s="54"/>
      <c r="K32" s="49"/>
      <c r="L32" s="49"/>
      <c r="M32" s="49"/>
      <c r="N32" s="49"/>
      <c r="O32" s="53"/>
      <c r="R32" s="133"/>
      <c r="S32" s="133"/>
    </row>
    <row r="33" spans="5:22">
      <c r="E33" s="47" t="s">
        <v>0</v>
      </c>
      <c r="F33" s="40"/>
      <c r="G33" s="51" t="s">
        <v>48</v>
      </c>
      <c r="H33" s="48">
        <v>46500</v>
      </c>
      <c r="I33" s="40"/>
      <c r="J33" s="40"/>
      <c r="K33" s="49"/>
      <c r="L33" s="49"/>
      <c r="M33" s="49"/>
      <c r="O33" s="144" t="s">
        <v>1</v>
      </c>
      <c r="P33" s="170"/>
      <c r="Q33" s="40"/>
    </row>
    <row r="34" spans="5:22">
      <c r="E34" s="5" t="s">
        <v>2</v>
      </c>
      <c r="F34" s="5" t="s">
        <v>3</v>
      </c>
      <c r="G34" s="5" t="s">
        <v>4</v>
      </c>
      <c r="H34" s="5" t="s">
        <v>5</v>
      </c>
      <c r="I34" s="5" t="s">
        <v>125</v>
      </c>
      <c r="J34" s="5" t="s">
        <v>7</v>
      </c>
      <c r="K34" s="7"/>
      <c r="M34" s="5" t="s">
        <v>35</v>
      </c>
      <c r="O34" s="5" t="s">
        <v>8</v>
      </c>
      <c r="P34" s="40"/>
      <c r="Q34" s="134" t="s">
        <v>121</v>
      </c>
      <c r="R34" s="134" t="s">
        <v>122</v>
      </c>
      <c r="S34" s="134" t="s">
        <v>123</v>
      </c>
      <c r="T34" s="76"/>
    </row>
    <row r="35" spans="5:22">
      <c r="E35" s="14">
        <v>101</v>
      </c>
      <c r="F35" s="61">
        <v>1</v>
      </c>
      <c r="G35" s="62" t="s">
        <v>9</v>
      </c>
      <c r="H35" s="63">
        <v>120.14</v>
      </c>
      <c r="I35" s="64" t="s">
        <v>132</v>
      </c>
      <c r="J35" s="140">
        <v>140.80000000000001</v>
      </c>
      <c r="K35" s="38"/>
      <c r="L35" s="36"/>
      <c r="M35" s="29" t="e">
        <f>+#REF!*0.98</f>
        <v>#REF!</v>
      </c>
      <c r="O35" s="45" t="s">
        <v>16</v>
      </c>
      <c r="P35" s="40"/>
      <c r="Q35" s="45"/>
      <c r="R35" s="45"/>
      <c r="S35" s="45"/>
      <c r="T35" s="76"/>
      <c r="U35" s="78"/>
    </row>
    <row r="36" spans="5:22">
      <c r="E36" s="8">
        <v>102</v>
      </c>
      <c r="F36" s="150">
        <v>1</v>
      </c>
      <c r="G36" s="151" t="s">
        <v>134</v>
      </c>
      <c r="H36" s="152">
        <v>95.45</v>
      </c>
      <c r="I36" s="151" t="s">
        <v>133</v>
      </c>
      <c r="J36" s="153">
        <v>116.42</v>
      </c>
      <c r="K36" s="11"/>
      <c r="L36" s="12"/>
      <c r="M36" s="35" t="e">
        <f>+#REF!*0.95</f>
        <v>#REF!</v>
      </c>
      <c r="O36" s="33">
        <v>5300000</v>
      </c>
      <c r="P36" s="13"/>
      <c r="Q36" s="33">
        <v>48698.201727474399</v>
      </c>
      <c r="R36" s="33">
        <f>+Q36/2</f>
        <v>24349.1008637372</v>
      </c>
      <c r="S36" s="33">
        <f>+(Q36*H36)+(R36*(J36-H36))</f>
        <v>5158844.0000000009</v>
      </c>
      <c r="T36" s="40"/>
      <c r="U36" s="78"/>
    </row>
    <row r="37" spans="5:22">
      <c r="E37" s="8">
        <v>201</v>
      </c>
      <c r="F37" s="150">
        <v>2</v>
      </c>
      <c r="G37" s="151" t="s">
        <v>9</v>
      </c>
      <c r="H37" s="152">
        <v>120.14</v>
      </c>
      <c r="I37" s="151" t="s">
        <v>126</v>
      </c>
      <c r="J37" s="153">
        <v>132.36000000000001</v>
      </c>
      <c r="K37" s="11"/>
      <c r="L37" s="12"/>
      <c r="M37" s="35" t="e">
        <f>+#REF!*0.98</f>
        <v>#REF!</v>
      </c>
      <c r="O37" s="74">
        <v>6290000</v>
      </c>
      <c r="P37" s="40"/>
      <c r="Q37" s="33">
        <v>48800.681188118797</v>
      </c>
      <c r="R37" s="33">
        <f t="shared" ref="R37:R38" si="0">+Q37/2</f>
        <v>24400.340594059398</v>
      </c>
      <c r="S37" s="33">
        <f>+(Q37*H37)+(R37*(J37-H37))</f>
        <v>6161085.9999999981</v>
      </c>
      <c r="T37" s="40"/>
      <c r="U37" s="78"/>
    </row>
    <row r="38" spans="5:22">
      <c r="E38" s="8">
        <v>202</v>
      </c>
      <c r="F38" s="150">
        <v>2</v>
      </c>
      <c r="G38" s="151" t="s">
        <v>134</v>
      </c>
      <c r="H38" s="152">
        <v>120.57</v>
      </c>
      <c r="I38" s="151" t="s">
        <v>127</v>
      </c>
      <c r="J38" s="153">
        <v>132.79</v>
      </c>
      <c r="K38" s="11"/>
      <c r="L38" s="12"/>
      <c r="M38" s="35" t="e">
        <f>+#REF!*0.98</f>
        <v>#REF!</v>
      </c>
      <c r="O38" s="33">
        <v>6190000</v>
      </c>
      <c r="P38" s="40"/>
      <c r="Q38" s="33">
        <v>48206.094095358385</v>
      </c>
      <c r="R38" s="33">
        <f t="shared" si="0"/>
        <v>24103.047047679192</v>
      </c>
      <c r="S38" s="33">
        <f>+(Q38*H38)+(R38*(J38-H38))</f>
        <v>6106748</v>
      </c>
      <c r="T38" s="40"/>
      <c r="U38" s="78"/>
    </row>
    <row r="39" spans="5:22">
      <c r="E39" s="8">
        <v>301</v>
      </c>
      <c r="F39" s="61">
        <v>3</v>
      </c>
      <c r="G39" s="62" t="s">
        <v>135</v>
      </c>
      <c r="H39" s="63">
        <v>120.14</v>
      </c>
      <c r="I39" s="64" t="s">
        <v>128</v>
      </c>
      <c r="J39" s="140">
        <v>158.29</v>
      </c>
      <c r="K39" s="38"/>
      <c r="L39" s="36"/>
      <c r="M39" s="29" t="e">
        <f>+#REF!*0.98</f>
        <v>#REF!</v>
      </c>
      <c r="O39" s="45" t="s">
        <v>16</v>
      </c>
      <c r="P39" s="40"/>
      <c r="Q39" s="45"/>
      <c r="R39" s="45"/>
      <c r="S39" s="45"/>
      <c r="T39" s="40"/>
      <c r="U39" s="78"/>
    </row>
    <row r="40" spans="5:22">
      <c r="E40" s="8">
        <v>302</v>
      </c>
      <c r="F40" s="61">
        <v>3</v>
      </c>
      <c r="G40" s="62" t="s">
        <v>135</v>
      </c>
      <c r="H40" s="63">
        <v>120.57</v>
      </c>
      <c r="I40" s="62" t="s">
        <v>129</v>
      </c>
      <c r="J40" s="68">
        <v>160.59</v>
      </c>
      <c r="K40" s="11"/>
      <c r="L40" s="12"/>
      <c r="M40" s="35" t="e">
        <f>+#REF!*0.98</f>
        <v>#REF!</v>
      </c>
      <c r="O40" s="45" t="s">
        <v>16</v>
      </c>
      <c r="P40" s="40"/>
      <c r="Q40" s="45"/>
      <c r="R40" s="45"/>
      <c r="S40" s="45"/>
      <c r="T40" s="40"/>
      <c r="U40" s="78"/>
    </row>
    <row r="41" spans="5:22">
      <c r="E41" s="8" t="s">
        <v>11</v>
      </c>
      <c r="F41" s="61">
        <v>4</v>
      </c>
      <c r="G41" s="62" t="s">
        <v>135</v>
      </c>
      <c r="H41" s="63">
        <v>120.14</v>
      </c>
      <c r="I41" s="64" t="s">
        <v>130</v>
      </c>
      <c r="J41" s="140">
        <v>186.39</v>
      </c>
      <c r="K41" s="38"/>
      <c r="L41" s="36"/>
      <c r="M41" s="29" t="e">
        <f>+#REF!*0.98</f>
        <v>#REF!</v>
      </c>
      <c r="O41" s="45" t="s">
        <v>16</v>
      </c>
      <c r="P41" s="40"/>
      <c r="Q41" s="45"/>
      <c r="R41" s="45"/>
      <c r="S41" s="45"/>
      <c r="T41" s="40"/>
      <c r="U41" s="78"/>
    </row>
    <row r="42" spans="5:22">
      <c r="E42" s="8" t="s">
        <v>12</v>
      </c>
      <c r="F42" s="61">
        <v>4</v>
      </c>
      <c r="G42" s="62" t="s">
        <v>135</v>
      </c>
      <c r="H42" s="63">
        <v>120.57</v>
      </c>
      <c r="I42" s="64" t="s">
        <v>131</v>
      </c>
      <c r="J42" s="140">
        <v>186.32</v>
      </c>
      <c r="K42" s="38"/>
      <c r="L42" s="36"/>
      <c r="M42" s="29" t="e">
        <f>+#REF!*0.98</f>
        <v>#REF!</v>
      </c>
      <c r="O42" s="45" t="s">
        <v>16</v>
      </c>
      <c r="P42" s="40"/>
      <c r="Q42" s="45"/>
      <c r="R42" s="45"/>
      <c r="S42" s="45"/>
      <c r="T42" s="40"/>
      <c r="U42" s="78"/>
    </row>
    <row r="43" spans="5:22" s="40" customFormat="1">
      <c r="N43" s="49"/>
      <c r="Q43" s="55"/>
      <c r="R43" s="133"/>
      <c r="S43" s="133"/>
      <c r="V43" s="79"/>
    </row>
    <row r="44" spans="5:22" s="40" customFormat="1">
      <c r="N44" s="49"/>
      <c r="O44" s="1"/>
      <c r="R44" s="133"/>
      <c r="S44" s="133"/>
      <c r="V44" s="1"/>
    </row>
    <row r="45" spans="5:22" s="40" customFormat="1">
      <c r="P45" s="53"/>
      <c r="R45" s="133"/>
      <c r="S45" s="133"/>
      <c r="V45" s="1"/>
    </row>
    <row r="46" spans="5:22" s="40" customFormat="1">
      <c r="P46" s="53"/>
      <c r="R46" s="133"/>
      <c r="S46" s="133"/>
      <c r="V46" s="1"/>
    </row>
    <row r="47" spans="5:22" s="40" customFormat="1">
      <c r="E47" s="176" t="s">
        <v>57</v>
      </c>
      <c r="F47" s="177"/>
      <c r="G47" s="178"/>
      <c r="P47" s="139"/>
      <c r="R47" s="133"/>
      <c r="S47" s="133"/>
      <c r="V47" s="1"/>
    </row>
    <row r="48" spans="5:22" s="40" customFormat="1" ht="15">
      <c r="E48" s="85" t="str">
        <f>+E33</f>
        <v>ANAXÁGORAS 836</v>
      </c>
      <c r="F48" s="81" t="s">
        <v>142</v>
      </c>
      <c r="G48" s="83" t="s">
        <v>59</v>
      </c>
      <c r="K48" s="148"/>
      <c r="P48" s="53"/>
      <c r="R48" s="133"/>
      <c r="S48" s="133"/>
      <c r="V48" s="1"/>
    </row>
    <row r="49" spans="5:22" s="40" customFormat="1" ht="15">
      <c r="E49" s="124">
        <f>+AVERAGE(Q36:Q42)</f>
        <v>48568.325670317194</v>
      </c>
      <c r="F49" s="82">
        <f>+'Estudios Mercado SOFTEC'!S7</f>
        <v>51249</v>
      </c>
      <c r="G49" s="84">
        <f>+E49/F49-1</f>
        <v>-5.2306861200858701E-2</v>
      </c>
      <c r="K49" s="148"/>
      <c r="P49" s="53"/>
      <c r="R49" s="133"/>
      <c r="S49" s="133"/>
      <c r="V49" s="1"/>
    </row>
    <row r="50" spans="5:22" s="40" customFormat="1" ht="15">
      <c r="E50" s="85" t="str">
        <f>+E48</f>
        <v>ANAXÁGORAS 836</v>
      </c>
      <c r="F50" s="81" t="s">
        <v>141</v>
      </c>
      <c r="G50" s="83" t="s">
        <v>143</v>
      </c>
      <c r="H50" s="53"/>
      <c r="K50" s="119" t="e">
        <f>+J50/L39</f>
        <v>#DIV/0!</v>
      </c>
      <c r="P50" s="53"/>
      <c r="R50" s="133"/>
      <c r="S50" s="133"/>
      <c r="V50" s="1"/>
    </row>
    <row r="51" spans="5:22" s="40" customFormat="1">
      <c r="E51" s="124">
        <f>+E49</f>
        <v>48568.325670317194</v>
      </c>
      <c r="F51" s="82">
        <v>52290</v>
      </c>
      <c r="G51" s="84">
        <f>+E51/F51-1</f>
        <v>-7.1173729770181771E-2</v>
      </c>
      <c r="H51" s="53"/>
      <c r="I51" s="57"/>
      <c r="P51" s="53"/>
      <c r="R51" s="133"/>
      <c r="S51" s="133"/>
      <c r="V51" s="1"/>
    </row>
    <row r="52" spans="5:22" s="40" customFormat="1">
      <c r="E52" s="125" t="e">
        <f>+(E49*#REF!)+((E49/2)*(#REF!-#REF!))</f>
        <v>#REF!</v>
      </c>
      <c r="H52" s="57"/>
      <c r="I52" s="53"/>
      <c r="J52" s="149"/>
      <c r="R52" s="133"/>
      <c r="S52" s="133"/>
      <c r="V52" s="1"/>
    </row>
    <row r="53" spans="5:22" s="40" customFormat="1">
      <c r="E53" s="75"/>
      <c r="F53" s="77"/>
      <c r="G53" s="75"/>
      <c r="H53" s="57"/>
      <c r="I53" s="53"/>
      <c r="R53" s="133"/>
      <c r="S53" s="133"/>
      <c r="V53" s="1"/>
    </row>
    <row r="54" spans="5:22" s="40" customFormat="1">
      <c r="F54" s="77"/>
      <c r="G54" s="86"/>
      <c r="R54" s="133"/>
      <c r="S54" s="133"/>
      <c r="V54" s="1"/>
    </row>
    <row r="55" spans="5:22" s="40" customFormat="1">
      <c r="R55" s="133"/>
      <c r="S55" s="133"/>
      <c r="V55" s="1"/>
    </row>
    <row r="56" spans="5:22" s="40" customFormat="1">
      <c r="I56" s="56"/>
      <c r="K56" s="49"/>
      <c r="L56" s="49"/>
      <c r="M56" s="49"/>
      <c r="N56" s="49"/>
      <c r="O56" s="75"/>
      <c r="R56" s="133"/>
      <c r="S56" s="133"/>
      <c r="V56" s="1"/>
    </row>
    <row r="57" spans="5:22">
      <c r="E57" s="39" t="s">
        <v>13</v>
      </c>
      <c r="F57" s="40"/>
      <c r="G57" s="51" t="s">
        <v>48</v>
      </c>
      <c r="H57" s="40"/>
      <c r="I57" s="40"/>
      <c r="J57" s="40"/>
      <c r="K57" s="19"/>
      <c r="O57" s="145" t="s">
        <v>1</v>
      </c>
      <c r="P57" s="169"/>
      <c r="Q57" s="40"/>
      <c r="R57" s="133"/>
      <c r="S57" s="133"/>
      <c r="T57" s="40"/>
      <c r="U57" s="40"/>
    </row>
    <row r="58" spans="5:22">
      <c r="E58" s="20" t="s">
        <v>2</v>
      </c>
      <c r="F58" s="20" t="s">
        <v>3</v>
      </c>
      <c r="G58" s="20" t="s">
        <v>4</v>
      </c>
      <c r="H58" s="20" t="s">
        <v>5</v>
      </c>
      <c r="I58" s="20" t="s">
        <v>6</v>
      </c>
      <c r="J58" s="20" t="s">
        <v>7</v>
      </c>
      <c r="K58" s="7"/>
      <c r="M58" s="5" t="s">
        <v>35</v>
      </c>
      <c r="N58" s="165"/>
      <c r="O58" s="20" t="s">
        <v>8</v>
      </c>
      <c r="P58" s="40"/>
      <c r="Q58" s="134" t="s">
        <v>121</v>
      </c>
      <c r="R58" s="134" t="s">
        <v>122</v>
      </c>
      <c r="S58" s="134" t="s">
        <v>123</v>
      </c>
      <c r="T58" s="40"/>
    </row>
    <row r="59" spans="5:22">
      <c r="E59" s="21">
        <v>101</v>
      </c>
      <c r="F59" s="22">
        <v>1</v>
      </c>
      <c r="G59" s="25" t="s">
        <v>9</v>
      </c>
      <c r="H59" s="26">
        <v>117.71</v>
      </c>
      <c r="I59" s="25" t="s">
        <v>49</v>
      </c>
      <c r="J59" s="27">
        <v>139.60999999999999</v>
      </c>
      <c r="K59" s="38"/>
      <c r="L59" s="36"/>
      <c r="M59" s="35" t="e">
        <f>+#REF!*0.98</f>
        <v>#REF!</v>
      </c>
      <c r="N59" s="166"/>
      <c r="O59" s="33">
        <v>6218000</v>
      </c>
      <c r="P59" s="40"/>
      <c r="Q59" s="23">
        <v>46012.746774444277</v>
      </c>
      <c r="R59" s="23">
        <f>+Q59/2</f>
        <v>23006.373387222138</v>
      </c>
      <c r="S59" s="23">
        <f>+(Q59*H59)+(R59*(J59-H59))</f>
        <v>5920000</v>
      </c>
      <c r="T59" s="40"/>
      <c r="U59" s="78"/>
    </row>
    <row r="60" spans="5:22">
      <c r="E60" s="24">
        <v>102</v>
      </c>
      <c r="F60" s="61">
        <v>1</v>
      </c>
      <c r="G60" s="62" t="s">
        <v>9</v>
      </c>
      <c r="H60" s="63">
        <v>118.69</v>
      </c>
      <c r="I60" s="64" t="s">
        <v>50</v>
      </c>
      <c r="J60" s="65">
        <v>148.44</v>
      </c>
      <c r="K60" s="38"/>
      <c r="L60" s="36"/>
      <c r="M60" s="29" t="e">
        <f>+#REF!*0.98</f>
        <v>#REF!</v>
      </c>
      <c r="N60" s="167"/>
      <c r="O60" s="45" t="s">
        <v>16</v>
      </c>
      <c r="P60" s="40"/>
      <c r="Q60" s="45" t="s">
        <v>16</v>
      </c>
      <c r="R60" s="45" t="s">
        <v>16</v>
      </c>
      <c r="S60" s="45" t="s">
        <v>16</v>
      </c>
      <c r="T60" s="40"/>
      <c r="U60" s="78"/>
    </row>
    <row r="61" spans="5:22">
      <c r="E61" s="21">
        <v>201</v>
      </c>
      <c r="F61" s="61">
        <v>2</v>
      </c>
      <c r="G61" s="62" t="s">
        <v>10</v>
      </c>
      <c r="H61" s="63">
        <v>117.71</v>
      </c>
      <c r="I61" s="64" t="s">
        <v>51</v>
      </c>
      <c r="J61" s="65">
        <v>137.60999999999999</v>
      </c>
      <c r="K61" s="38"/>
      <c r="L61" s="36"/>
      <c r="M61" s="29" t="e">
        <f>+#REF!*0.98</f>
        <v>#REF!</v>
      </c>
      <c r="N61" s="167"/>
      <c r="O61" s="45" t="s">
        <v>16</v>
      </c>
      <c r="P61" s="40"/>
      <c r="Q61" s="45" t="s">
        <v>16</v>
      </c>
      <c r="R61" s="45" t="s">
        <v>16</v>
      </c>
      <c r="S61" s="45" t="s">
        <v>16</v>
      </c>
      <c r="T61" s="40"/>
      <c r="U61" s="78"/>
    </row>
    <row r="62" spans="5:22">
      <c r="E62" s="21">
        <v>202</v>
      </c>
      <c r="F62" s="61">
        <v>2</v>
      </c>
      <c r="G62" s="62" t="s">
        <v>10</v>
      </c>
      <c r="H62" s="63">
        <v>118.69</v>
      </c>
      <c r="I62" s="64" t="s">
        <v>52</v>
      </c>
      <c r="J62" s="65">
        <v>165.09</v>
      </c>
      <c r="K62" s="38"/>
      <c r="L62" s="36"/>
      <c r="M62" s="29" t="e">
        <f>+#REF!*0.98</f>
        <v>#REF!</v>
      </c>
      <c r="N62" s="167"/>
      <c r="O62" s="45" t="s">
        <v>16</v>
      </c>
      <c r="P62" s="40"/>
      <c r="Q62" s="45" t="s">
        <v>16</v>
      </c>
      <c r="R62" s="45" t="s">
        <v>16</v>
      </c>
      <c r="S62" s="45" t="s">
        <v>16</v>
      </c>
      <c r="T62" s="40"/>
      <c r="U62" s="78"/>
    </row>
    <row r="63" spans="5:22">
      <c r="E63" s="21">
        <v>301</v>
      </c>
      <c r="F63" s="22">
        <v>3</v>
      </c>
      <c r="G63" s="25" t="s">
        <v>10</v>
      </c>
      <c r="H63" s="26">
        <v>117.71</v>
      </c>
      <c r="I63" s="25" t="s">
        <v>53</v>
      </c>
      <c r="J63" s="27">
        <v>163.91</v>
      </c>
      <c r="K63" s="38"/>
      <c r="L63" s="36"/>
      <c r="M63" s="29" t="e">
        <f>+#REF!*0.98</f>
        <v>#REF!</v>
      </c>
      <c r="N63" s="167"/>
      <c r="O63" s="33">
        <v>7182000</v>
      </c>
      <c r="P63" s="40"/>
      <c r="Q63" s="28">
        <v>48363.042397556987</v>
      </c>
      <c r="R63" s="28">
        <f>+Q63/2</f>
        <v>24181.521198778493</v>
      </c>
      <c r="S63" s="28">
        <f>+(Q63*H63)+(R63*(J63-H63))</f>
        <v>6809999.9999999991</v>
      </c>
      <c r="T63" s="40"/>
      <c r="U63" s="158">
        <f>O63*0.95</f>
        <v>6822900</v>
      </c>
    </row>
    <row r="64" spans="5:22">
      <c r="E64" s="21">
        <v>302</v>
      </c>
      <c r="F64" s="61">
        <v>3</v>
      </c>
      <c r="G64" s="62" t="s">
        <v>10</v>
      </c>
      <c r="H64" s="63">
        <v>118.69</v>
      </c>
      <c r="I64" s="62" t="s">
        <v>54</v>
      </c>
      <c r="J64" s="68">
        <v>165.44</v>
      </c>
      <c r="K64" s="38"/>
      <c r="L64" s="36"/>
      <c r="M64" s="35" t="e">
        <f>+#REF!*0.98</f>
        <v>#REF!</v>
      </c>
      <c r="N64" s="166"/>
      <c r="O64" s="45" t="s">
        <v>150</v>
      </c>
      <c r="P64" s="40"/>
      <c r="Q64" s="45" t="s">
        <v>150</v>
      </c>
      <c r="R64" s="45" t="s">
        <v>150</v>
      </c>
      <c r="S64" s="45" t="s">
        <v>150</v>
      </c>
      <c r="T64" s="40"/>
      <c r="U64" s="158" t="e">
        <f>O64*0.95</f>
        <v>#VALUE!</v>
      </c>
    </row>
    <row r="65" spans="5:22">
      <c r="E65" s="21" t="s">
        <v>11</v>
      </c>
      <c r="F65" s="61">
        <v>4</v>
      </c>
      <c r="G65" s="62" t="s">
        <v>10</v>
      </c>
      <c r="H65" s="63">
        <v>117.71</v>
      </c>
      <c r="I65" s="64" t="s">
        <v>55</v>
      </c>
      <c r="J65" s="65">
        <v>182.20999999999998</v>
      </c>
      <c r="K65" s="38"/>
      <c r="L65" s="36"/>
      <c r="M65" s="29" t="e">
        <f>+#REF!*0.98</f>
        <v>#REF!</v>
      </c>
      <c r="N65" s="167"/>
      <c r="O65" s="45" t="s">
        <v>16</v>
      </c>
      <c r="P65" s="40"/>
      <c r="Q65" s="45"/>
      <c r="R65" s="45"/>
      <c r="S65" s="45"/>
      <c r="T65" s="40"/>
      <c r="U65" s="78"/>
    </row>
    <row r="66" spans="5:22">
      <c r="E66" s="21" t="s">
        <v>12</v>
      </c>
      <c r="F66" s="61">
        <v>4</v>
      </c>
      <c r="G66" s="62" t="s">
        <v>10</v>
      </c>
      <c r="H66" s="63">
        <v>118.69</v>
      </c>
      <c r="I66" s="64" t="s">
        <v>56</v>
      </c>
      <c r="J66" s="65">
        <v>194.59</v>
      </c>
      <c r="K66" s="38"/>
      <c r="L66" s="36"/>
      <c r="M66" s="29" t="s">
        <v>16</v>
      </c>
      <c r="N66" s="167"/>
      <c r="O66" s="45" t="s">
        <v>16</v>
      </c>
      <c r="P66" s="40"/>
      <c r="Q66" s="45"/>
      <c r="R66" s="45"/>
      <c r="S66" s="45"/>
      <c r="T66" s="40"/>
      <c r="U66" s="78"/>
    </row>
    <row r="67" spans="5:22" s="40" customFormat="1">
      <c r="O67" s="1"/>
      <c r="R67" s="133"/>
      <c r="S67" s="133"/>
      <c r="V67" s="80"/>
    </row>
    <row r="68" spans="5:22" s="40" customFormat="1">
      <c r="O68" s="1"/>
      <c r="R68" s="133"/>
      <c r="S68" s="133"/>
      <c r="V68" s="1"/>
    </row>
    <row r="69" spans="5:22" s="40" customFormat="1">
      <c r="O69" s="53"/>
      <c r="R69" s="133"/>
      <c r="S69" s="133"/>
      <c r="V69" s="1"/>
    </row>
    <row r="70" spans="5:22" s="40" customFormat="1">
      <c r="O70" s="141"/>
      <c r="R70" s="133"/>
      <c r="S70" s="133"/>
      <c r="V70" s="1"/>
    </row>
    <row r="71" spans="5:22" s="40" customFormat="1">
      <c r="E71" s="176" t="s">
        <v>57</v>
      </c>
      <c r="F71" s="177"/>
      <c r="G71" s="178"/>
      <c r="O71" s="53"/>
      <c r="P71" s="118"/>
      <c r="R71" s="133"/>
      <c r="S71" s="133"/>
    </row>
    <row r="72" spans="5:22">
      <c r="E72" s="85" t="str">
        <f>+E57</f>
        <v>YÁCATAS 186</v>
      </c>
      <c r="F72" s="81" t="s">
        <v>58</v>
      </c>
      <c r="G72" s="83" t="s">
        <v>59</v>
      </c>
      <c r="H72" s="40"/>
      <c r="I72" s="40"/>
      <c r="J72" s="40"/>
      <c r="K72" s="40"/>
      <c r="L72" s="40"/>
      <c r="M72" s="40"/>
      <c r="N72" s="40"/>
      <c r="O72" s="53"/>
      <c r="P72" s="118"/>
      <c r="Q72" s="40"/>
      <c r="R72" s="133"/>
      <c r="S72" s="133"/>
      <c r="T72" s="40"/>
      <c r="U72" s="40"/>
    </row>
    <row r="73" spans="5:22">
      <c r="E73" s="124">
        <f>+AVERAGE(Q59,Q61:Q64)</f>
        <v>47187.894586000635</v>
      </c>
      <c r="F73" s="138">
        <f>+F49</f>
        <v>51249</v>
      </c>
      <c r="G73" s="84">
        <f>+E73/F73-1</f>
        <v>-7.9242627446376779E-2</v>
      </c>
      <c r="H73" s="40"/>
      <c r="I73" s="40"/>
      <c r="J73" s="40"/>
      <c r="K73" s="40"/>
      <c r="L73" s="40"/>
      <c r="M73" s="40"/>
      <c r="N73" s="40"/>
      <c r="O73" s="141"/>
      <c r="P73" s="118"/>
      <c r="Q73" s="40"/>
      <c r="R73" s="133"/>
      <c r="S73" s="133"/>
      <c r="T73" s="40"/>
      <c r="U73" s="40"/>
    </row>
    <row r="74" spans="5:22">
      <c r="E74" s="75"/>
      <c r="F74" s="77"/>
      <c r="G74" s="75"/>
      <c r="H74" s="40"/>
      <c r="I74" s="40"/>
      <c r="J74" s="40"/>
      <c r="K74" s="40"/>
      <c r="L74" s="40"/>
      <c r="M74" s="40"/>
      <c r="N74" s="40"/>
      <c r="O74" s="52"/>
      <c r="P74" s="118"/>
      <c r="Q74" s="40"/>
      <c r="R74" s="133"/>
      <c r="S74" s="133"/>
      <c r="T74" s="40"/>
      <c r="U74" s="40"/>
    </row>
    <row r="75" spans="5:22">
      <c r="E75" s="40"/>
      <c r="F75" s="40"/>
      <c r="G75" s="75"/>
      <c r="H75" s="40"/>
      <c r="I75" s="40"/>
      <c r="J75" s="40"/>
      <c r="K75" s="40"/>
      <c r="L75" s="40"/>
      <c r="M75" s="40"/>
      <c r="N75" s="40"/>
      <c r="O75" s="52"/>
      <c r="P75" s="40"/>
      <c r="Q75" s="40"/>
      <c r="R75" s="133"/>
      <c r="S75" s="133"/>
      <c r="T75" s="40"/>
      <c r="U75" s="40"/>
    </row>
    <row r="76" spans="5:22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133"/>
      <c r="S76" s="133"/>
      <c r="T76" s="40"/>
      <c r="U76" s="40"/>
    </row>
    <row r="77" spans="5:22"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2"/>
      <c r="P77" s="40"/>
      <c r="Q77" s="40"/>
      <c r="R77" s="133"/>
      <c r="S77" s="133"/>
      <c r="T77" s="40"/>
      <c r="U77" s="40"/>
    </row>
    <row r="78" spans="5:22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2"/>
      <c r="P78" s="40"/>
      <c r="Q78" s="40"/>
      <c r="R78" s="133"/>
      <c r="S78" s="133"/>
      <c r="T78" s="40"/>
      <c r="U78" s="40"/>
    </row>
    <row r="79" spans="5:22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133"/>
      <c r="S79" s="133"/>
      <c r="T79" s="40"/>
      <c r="U79" s="40"/>
    </row>
    <row r="80" spans="5:22">
      <c r="E80" s="40"/>
      <c r="F80" s="40"/>
      <c r="G80" s="40"/>
      <c r="H80" s="40"/>
      <c r="I80" s="40"/>
      <c r="J80" s="40"/>
      <c r="K80" s="49"/>
      <c r="L80" s="49"/>
      <c r="M80" s="49"/>
      <c r="O80" s="40"/>
      <c r="P80" s="40"/>
      <c r="Q80" s="40"/>
      <c r="R80" s="133"/>
      <c r="S80" s="133"/>
      <c r="T80" s="40"/>
      <c r="U80" s="40"/>
      <c r="V80" s="78"/>
    </row>
    <row r="81" spans="5:22">
      <c r="E81" s="18" t="s">
        <v>14</v>
      </c>
      <c r="G81" s="51" t="s">
        <v>48</v>
      </c>
      <c r="I81" s="3">
        <v>46500</v>
      </c>
      <c r="O81" s="145" t="s">
        <v>1</v>
      </c>
      <c r="P81" s="169"/>
      <c r="Q81" s="40"/>
      <c r="R81" s="133"/>
      <c r="S81" s="133"/>
      <c r="T81" s="40"/>
      <c r="U81" s="40"/>
      <c r="V81" s="78"/>
    </row>
    <row r="82" spans="5:22" ht="15">
      <c r="E82" s="20" t="s">
        <v>2</v>
      </c>
      <c r="F82" s="20" t="s">
        <v>3</v>
      </c>
      <c r="G82" s="20" t="s">
        <v>4</v>
      </c>
      <c r="H82" s="20" t="s">
        <v>5</v>
      </c>
      <c r="I82" s="20" t="s">
        <v>6</v>
      </c>
      <c r="J82" s="20" t="s">
        <v>7</v>
      </c>
      <c r="K82" s="7"/>
      <c r="M82"/>
      <c r="O82" s="30" t="s">
        <v>8</v>
      </c>
      <c r="P82" s="40"/>
      <c r="Q82" s="134" t="s">
        <v>121</v>
      </c>
      <c r="R82" s="134" t="s">
        <v>122</v>
      </c>
      <c r="S82" s="134" t="s">
        <v>123</v>
      </c>
      <c r="T82" s="40"/>
      <c r="U82" s="78"/>
    </row>
    <row r="83" spans="5:22">
      <c r="E83" s="21">
        <v>101</v>
      </c>
      <c r="F83" s="61">
        <v>1</v>
      </c>
      <c r="G83" s="61" t="s">
        <v>9</v>
      </c>
      <c r="H83" s="66">
        <v>119</v>
      </c>
      <c r="I83" s="61" t="s">
        <v>15</v>
      </c>
      <c r="J83" s="67">
        <v>149</v>
      </c>
      <c r="K83" s="31"/>
      <c r="L83" s="12"/>
      <c r="M83" s="12"/>
      <c r="N83" s="168"/>
      <c r="O83" s="45" t="s">
        <v>16</v>
      </c>
      <c r="P83" s="40"/>
      <c r="Q83" s="45"/>
      <c r="R83" s="45"/>
      <c r="S83" s="45"/>
      <c r="T83" s="40"/>
      <c r="U83" s="78"/>
    </row>
    <row r="84" spans="5:22">
      <c r="E84" s="24">
        <v>102</v>
      </c>
      <c r="F84" s="62">
        <v>1</v>
      </c>
      <c r="G84" s="62" t="s">
        <v>9</v>
      </c>
      <c r="H84" s="63">
        <v>112</v>
      </c>
      <c r="I84" s="61" t="s">
        <v>17</v>
      </c>
      <c r="J84" s="68">
        <v>132</v>
      </c>
      <c r="K84" s="31"/>
      <c r="L84" s="12"/>
      <c r="M84" s="12"/>
      <c r="N84" s="168"/>
      <c r="O84" s="45" t="s">
        <v>16</v>
      </c>
      <c r="P84" s="40"/>
      <c r="Q84" s="45"/>
      <c r="R84" s="45"/>
      <c r="S84" s="45"/>
      <c r="T84" s="40"/>
      <c r="U84" s="78"/>
    </row>
    <row r="85" spans="5:22">
      <c r="E85" s="21">
        <v>201</v>
      </c>
      <c r="F85" s="61">
        <v>2</v>
      </c>
      <c r="G85" s="62" t="s">
        <v>10</v>
      </c>
      <c r="H85" s="63">
        <v>119</v>
      </c>
      <c r="I85" s="62" t="s">
        <v>18</v>
      </c>
      <c r="J85" s="68">
        <v>166</v>
      </c>
      <c r="K85" s="31"/>
      <c r="L85" s="12"/>
      <c r="M85" s="12"/>
      <c r="N85" s="168"/>
      <c r="O85" s="45" t="s">
        <v>16</v>
      </c>
      <c r="P85" s="40"/>
      <c r="Q85" s="45"/>
      <c r="R85" s="45"/>
      <c r="S85" s="45"/>
      <c r="T85" s="40"/>
      <c r="U85" s="78"/>
    </row>
    <row r="86" spans="5:22">
      <c r="E86" s="21">
        <v>202</v>
      </c>
      <c r="F86" s="61">
        <v>2</v>
      </c>
      <c r="G86" s="62" t="s">
        <v>10</v>
      </c>
      <c r="H86" s="63">
        <v>119</v>
      </c>
      <c r="I86" s="62" t="s">
        <v>18</v>
      </c>
      <c r="J86" s="68">
        <v>166</v>
      </c>
      <c r="K86" s="31"/>
      <c r="L86" s="12"/>
      <c r="M86" s="12"/>
      <c r="N86" s="168"/>
      <c r="O86" s="45" t="s">
        <v>16</v>
      </c>
      <c r="P86" s="40"/>
      <c r="Q86" s="45"/>
      <c r="R86" s="45"/>
      <c r="S86" s="45"/>
      <c r="T86" s="40"/>
      <c r="U86" s="78"/>
    </row>
    <row r="87" spans="5:22">
      <c r="E87" s="21">
        <v>301</v>
      </c>
      <c r="F87" s="22">
        <v>3</v>
      </c>
      <c r="G87" s="25" t="s">
        <v>9</v>
      </c>
      <c r="H87" s="26">
        <v>119</v>
      </c>
      <c r="I87" s="25" t="s">
        <v>19</v>
      </c>
      <c r="J87" s="27">
        <v>131</v>
      </c>
      <c r="K87" s="31"/>
      <c r="L87" s="12"/>
      <c r="M87" s="46"/>
      <c r="N87" s="168"/>
      <c r="O87" s="23">
        <v>6390000</v>
      </c>
      <c r="P87" s="40"/>
      <c r="Q87" s="23">
        <v>47200.000000000015</v>
      </c>
      <c r="R87" s="23">
        <f>+Q87/2</f>
        <v>23600.000000000007</v>
      </c>
      <c r="S87" s="23">
        <f>+(Q87*H87)+(R87*(J87-H87))</f>
        <v>5900000.0000000019</v>
      </c>
      <c r="T87" s="40"/>
      <c r="U87" s="78"/>
    </row>
    <row r="88" spans="5:22" s="40" customFormat="1">
      <c r="E88" s="21">
        <v>302</v>
      </c>
      <c r="F88" s="61">
        <v>3</v>
      </c>
      <c r="G88" s="62" t="s">
        <v>10</v>
      </c>
      <c r="H88" s="63">
        <v>119</v>
      </c>
      <c r="I88" s="62" t="s">
        <v>18</v>
      </c>
      <c r="J88" s="68">
        <v>166</v>
      </c>
      <c r="K88" s="31"/>
      <c r="L88" s="12"/>
      <c r="M88" s="12"/>
      <c r="N88" s="168"/>
      <c r="O88" s="45" t="s">
        <v>20</v>
      </c>
      <c r="Q88" s="45"/>
      <c r="R88" s="45"/>
      <c r="S88" s="45"/>
      <c r="U88" s="79"/>
    </row>
    <row r="89" spans="5:22" s="40" customFormat="1">
      <c r="E89" s="21" t="s">
        <v>11</v>
      </c>
      <c r="F89" s="22">
        <v>4</v>
      </c>
      <c r="G89" s="25" t="s">
        <v>10</v>
      </c>
      <c r="H89" s="26">
        <v>119</v>
      </c>
      <c r="I89" s="25" t="s">
        <v>21</v>
      </c>
      <c r="J89" s="27">
        <v>170</v>
      </c>
      <c r="K89" s="31"/>
      <c r="L89" s="12"/>
      <c r="M89" s="12"/>
      <c r="N89" s="168"/>
      <c r="O89" s="23">
        <v>7282000</v>
      </c>
      <c r="Q89" s="23">
        <v>47058.823529411769</v>
      </c>
      <c r="R89" s="23">
        <f>+Q89/2</f>
        <v>23529.411764705885</v>
      </c>
      <c r="S89" s="23">
        <f>+(Q89*H89)+(R89*(J89-H89))</f>
        <v>6800000.0000000009</v>
      </c>
    </row>
    <row r="90" spans="5:22" s="40" customFormat="1">
      <c r="E90" s="21" t="s">
        <v>12</v>
      </c>
      <c r="F90" s="61">
        <v>4</v>
      </c>
      <c r="G90" s="62" t="s">
        <v>10</v>
      </c>
      <c r="H90" s="63">
        <v>119</v>
      </c>
      <c r="I90" s="63" t="s">
        <v>22</v>
      </c>
      <c r="J90" s="68">
        <v>176</v>
      </c>
      <c r="K90" s="31"/>
      <c r="L90" s="12"/>
      <c r="M90" s="12"/>
      <c r="N90" s="168"/>
      <c r="O90" s="45" t="s">
        <v>20</v>
      </c>
      <c r="Q90" s="45"/>
      <c r="R90" s="45"/>
      <c r="S90" s="45"/>
    </row>
    <row r="91" spans="5:22" s="40" customFormat="1">
      <c r="R91" s="133"/>
      <c r="S91" s="133"/>
    </row>
    <row r="92" spans="5:22" s="40" customFormat="1">
      <c r="K92" s="49"/>
      <c r="L92" s="49"/>
      <c r="M92" s="49"/>
      <c r="N92" s="49"/>
      <c r="O92" s="52"/>
      <c r="R92" s="133"/>
      <c r="S92" s="133"/>
    </row>
    <row r="93" spans="5:22" s="40" customFormat="1">
      <c r="O93" s="52"/>
      <c r="R93" s="133"/>
      <c r="S93" s="133"/>
    </row>
    <row r="94" spans="5:22">
      <c r="E94" s="176" t="s">
        <v>57</v>
      </c>
      <c r="F94" s="177"/>
      <c r="G94" s="178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133"/>
      <c r="S94" s="133"/>
      <c r="T94" s="40"/>
      <c r="U94" s="40"/>
    </row>
    <row r="95" spans="5:22">
      <c r="E95" s="85" t="str">
        <f>+E81</f>
        <v>PALENQUE 358</v>
      </c>
      <c r="F95" s="81" t="s">
        <v>58</v>
      </c>
      <c r="G95" s="83" t="s">
        <v>59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133"/>
      <c r="S95" s="133"/>
      <c r="T95" s="40"/>
      <c r="U95" s="40"/>
    </row>
    <row r="96" spans="5:22">
      <c r="E96" s="124">
        <f>+AVERAGE(Q87,Q89)</f>
        <v>47129.411764705888</v>
      </c>
      <c r="F96" s="138">
        <f>+F73</f>
        <v>51249</v>
      </c>
      <c r="G96" s="84">
        <f>+E96/F96-1</f>
        <v>-8.0383777933113021E-2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133"/>
      <c r="S96" s="133"/>
      <c r="T96" s="40"/>
      <c r="U96" s="40"/>
    </row>
    <row r="97" spans="5:22">
      <c r="E97" s="75"/>
      <c r="F97" s="77"/>
      <c r="G97" s="7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133"/>
      <c r="S97" s="133"/>
      <c r="T97" s="40"/>
      <c r="U97" s="40"/>
    </row>
    <row r="98" spans="5:22"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133"/>
      <c r="S98" s="133"/>
      <c r="T98" s="40"/>
      <c r="U98" s="40"/>
    </row>
    <row r="99" spans="5:22"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133"/>
      <c r="S99" s="133"/>
      <c r="T99" s="40"/>
      <c r="U99" s="40"/>
    </row>
    <row r="100" spans="5:22"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133"/>
      <c r="S100" s="133"/>
      <c r="T100" s="40"/>
      <c r="U100" s="40"/>
      <c r="V100" s="78"/>
    </row>
    <row r="101" spans="5:22"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133"/>
      <c r="S101" s="133"/>
      <c r="T101" s="40"/>
      <c r="U101" s="40"/>
    </row>
    <row r="102" spans="5:22">
      <c r="E102" s="40"/>
      <c r="F102" s="40"/>
      <c r="G102" s="40"/>
      <c r="H102" s="40"/>
      <c r="I102" s="40"/>
      <c r="J102" s="40"/>
      <c r="K102" s="49"/>
      <c r="L102" s="49"/>
      <c r="M102" s="49"/>
      <c r="O102" s="40"/>
      <c r="P102" s="40"/>
      <c r="Q102" s="40"/>
      <c r="R102" s="133"/>
      <c r="S102" s="133"/>
      <c r="T102" s="40"/>
      <c r="U102" s="40"/>
    </row>
    <row r="103" spans="5:22">
      <c r="E103" s="4" t="s">
        <v>23</v>
      </c>
      <c r="G103" s="51" t="s">
        <v>48</v>
      </c>
      <c r="I103" s="32">
        <v>46500</v>
      </c>
      <c r="O103" s="146" t="s">
        <v>1</v>
      </c>
      <c r="P103" s="40"/>
      <c r="Q103" s="133"/>
      <c r="R103" s="133"/>
      <c r="S103" s="40"/>
      <c r="T103" s="40"/>
    </row>
    <row r="104" spans="5:22">
      <c r="E104" s="5" t="s">
        <v>2</v>
      </c>
      <c r="F104" s="5" t="s">
        <v>3</v>
      </c>
      <c r="G104" s="5" t="s">
        <v>4</v>
      </c>
      <c r="H104" s="5" t="s">
        <v>5</v>
      </c>
      <c r="I104" s="5" t="s">
        <v>6</v>
      </c>
      <c r="J104" s="5" t="s">
        <v>7</v>
      </c>
      <c r="K104" s="7"/>
      <c r="O104" s="5" t="s">
        <v>8</v>
      </c>
      <c r="P104" s="40"/>
      <c r="Q104" s="134" t="s">
        <v>121</v>
      </c>
      <c r="R104" s="134" t="s">
        <v>122</v>
      </c>
      <c r="S104" s="134" t="s">
        <v>123</v>
      </c>
      <c r="T104" s="40"/>
    </row>
    <row r="105" spans="5:22" s="40" customFormat="1">
      <c r="E105" s="8">
        <v>101</v>
      </c>
      <c r="F105" s="69">
        <v>1</v>
      </c>
      <c r="G105" s="69" t="s">
        <v>24</v>
      </c>
      <c r="H105" s="70">
        <v>104</v>
      </c>
      <c r="I105" s="69" t="s">
        <v>25</v>
      </c>
      <c r="J105" s="71">
        <v>131</v>
      </c>
      <c r="K105" s="31"/>
      <c r="L105" s="12"/>
      <c r="M105" s="12"/>
      <c r="N105" s="168"/>
      <c r="O105" s="45" t="s">
        <v>20</v>
      </c>
      <c r="Q105" s="45"/>
      <c r="R105" s="45"/>
      <c r="S105" s="45"/>
    </row>
    <row r="106" spans="5:22" s="40" customFormat="1">
      <c r="E106" s="14">
        <v>102</v>
      </c>
      <c r="F106" s="15">
        <v>1</v>
      </c>
      <c r="G106" s="15" t="s">
        <v>10</v>
      </c>
      <c r="H106" s="16">
        <v>140</v>
      </c>
      <c r="I106" s="9" t="s">
        <v>26</v>
      </c>
      <c r="J106" s="17">
        <v>180</v>
      </c>
      <c r="K106" s="31"/>
      <c r="L106" s="12"/>
      <c r="M106" s="37"/>
      <c r="N106" s="168"/>
      <c r="O106" s="23">
        <v>7650000</v>
      </c>
      <c r="Q106" s="33">
        <v>45827.25</v>
      </c>
      <c r="R106" s="33">
        <f>+Q106/2</f>
        <v>22913.625</v>
      </c>
      <c r="S106" s="33">
        <f>+(Q106*H106)+(R106*(J106-H106))</f>
        <v>7332360</v>
      </c>
    </row>
    <row r="107" spans="5:22" s="40" customFormat="1">
      <c r="E107" s="8">
        <v>202</v>
      </c>
      <c r="F107" s="69">
        <v>2</v>
      </c>
      <c r="G107" s="64" t="s">
        <v>10</v>
      </c>
      <c r="H107" s="72">
        <v>142</v>
      </c>
      <c r="I107" s="64" t="s">
        <v>27</v>
      </c>
      <c r="J107" s="73">
        <v>160</v>
      </c>
      <c r="K107" s="31"/>
      <c r="L107" s="12"/>
      <c r="M107" s="12"/>
      <c r="N107" s="168"/>
      <c r="O107" s="45" t="s">
        <v>20</v>
      </c>
      <c r="Q107" s="45"/>
      <c r="R107" s="45"/>
      <c r="S107" s="45"/>
    </row>
    <row r="108" spans="5:22" s="40" customFormat="1">
      <c r="E108" s="8">
        <v>301</v>
      </c>
      <c r="F108" s="69">
        <v>3</v>
      </c>
      <c r="G108" s="64" t="s">
        <v>24</v>
      </c>
      <c r="H108" s="72">
        <v>128</v>
      </c>
      <c r="I108" s="64" t="s">
        <v>28</v>
      </c>
      <c r="J108" s="73">
        <v>207</v>
      </c>
      <c r="K108" s="31"/>
      <c r="L108" s="12"/>
      <c r="M108" s="12"/>
      <c r="N108" s="168"/>
      <c r="O108" s="45" t="s">
        <v>20</v>
      </c>
      <c r="Q108" s="45"/>
      <c r="R108" s="45"/>
      <c r="S108" s="45"/>
    </row>
    <row r="109" spans="5:22" s="40" customFormat="1">
      <c r="E109" s="8">
        <v>302</v>
      </c>
      <c r="F109" s="61">
        <v>3</v>
      </c>
      <c r="G109" s="62" t="s">
        <v>10</v>
      </c>
      <c r="H109" s="63">
        <v>142</v>
      </c>
      <c r="I109" s="64" t="s">
        <v>29</v>
      </c>
      <c r="J109" s="68">
        <v>210</v>
      </c>
      <c r="K109" s="38"/>
      <c r="L109" s="36"/>
      <c r="M109" s="29"/>
      <c r="N109" s="167"/>
      <c r="O109" s="45" t="s">
        <v>20</v>
      </c>
      <c r="Q109" s="45"/>
      <c r="R109" s="45"/>
      <c r="S109" s="45"/>
    </row>
    <row r="110" spans="5:22" s="40" customFormat="1">
      <c r="E110" s="8">
        <v>402</v>
      </c>
      <c r="F110" s="69">
        <v>4</v>
      </c>
      <c r="G110" s="64" t="s">
        <v>10</v>
      </c>
      <c r="H110" s="72">
        <v>142</v>
      </c>
      <c r="I110" s="64" t="s">
        <v>30</v>
      </c>
      <c r="J110" s="73">
        <v>214</v>
      </c>
      <c r="K110" s="31"/>
      <c r="L110" s="12"/>
      <c r="M110" s="12"/>
      <c r="N110" s="168"/>
      <c r="O110" s="45" t="s">
        <v>20</v>
      </c>
      <c r="Q110" s="45"/>
      <c r="R110" s="45"/>
      <c r="S110" s="45"/>
    </row>
    <row r="111" spans="5:22" s="40" customFormat="1">
      <c r="K111" s="49"/>
      <c r="L111" s="49"/>
      <c r="M111" s="49"/>
      <c r="N111" s="49"/>
      <c r="R111" s="133"/>
      <c r="S111" s="133"/>
    </row>
    <row r="112" spans="5:22" s="40" customFormat="1">
      <c r="J112" s="49"/>
      <c r="K112" s="49"/>
      <c r="L112" s="49"/>
      <c r="M112" s="49"/>
      <c r="N112" s="49"/>
      <c r="O112" s="49"/>
      <c r="R112" s="133"/>
      <c r="S112" s="133"/>
    </row>
    <row r="113" spans="5:19" s="40" customFormat="1">
      <c r="J113" s="49"/>
      <c r="K113" s="49"/>
      <c r="L113" s="49"/>
      <c r="M113" s="49"/>
      <c r="N113" s="49"/>
      <c r="O113" s="49"/>
      <c r="P113" s="49"/>
      <c r="R113" s="133"/>
      <c r="S113" s="133"/>
    </row>
    <row r="114" spans="5:19" s="40" customFormat="1">
      <c r="E114" s="176" t="s">
        <v>57</v>
      </c>
      <c r="F114" s="177"/>
      <c r="G114" s="178"/>
      <c r="R114" s="133"/>
      <c r="S114" s="133"/>
    </row>
    <row r="115" spans="5:19" s="40" customFormat="1">
      <c r="E115" s="85" t="str">
        <f>+E103</f>
        <v>UXMAL 257</v>
      </c>
      <c r="F115" s="81" t="s">
        <v>58</v>
      </c>
      <c r="G115" s="83" t="s">
        <v>59</v>
      </c>
      <c r="R115" s="133"/>
      <c r="S115" s="133"/>
    </row>
    <row r="116" spans="5:19" s="40" customFormat="1">
      <c r="E116" s="124">
        <f>+Q106</f>
        <v>45827.25</v>
      </c>
      <c r="F116" s="138">
        <f>+F96</f>
        <v>51249</v>
      </c>
      <c r="G116" s="84">
        <f>+E116/F116-1</f>
        <v>-0.10579230814259788</v>
      </c>
      <c r="K116" s="49"/>
      <c r="L116" s="49"/>
      <c r="M116" s="49"/>
      <c r="N116" s="49"/>
      <c r="R116" s="133"/>
      <c r="S116" s="133"/>
    </row>
    <row r="117" spans="5:19" s="40" customFormat="1">
      <c r="K117" s="49"/>
      <c r="L117" s="49"/>
      <c r="M117" s="49"/>
      <c r="N117" s="49"/>
      <c r="R117" s="133"/>
      <c r="S117" s="133"/>
    </row>
    <row r="118" spans="5:19" s="40" customFormat="1">
      <c r="K118" s="49"/>
      <c r="L118" s="49"/>
      <c r="M118" s="49"/>
      <c r="N118" s="49"/>
      <c r="R118" s="133"/>
      <c r="S118" s="133"/>
    </row>
    <row r="119" spans="5:19" s="40" customFormat="1">
      <c r="I119" s="40">
        <f>55-19</f>
        <v>36</v>
      </c>
      <c r="K119" s="49"/>
      <c r="L119" s="49"/>
      <c r="M119" s="49"/>
      <c r="N119" s="49"/>
      <c r="R119" s="133"/>
      <c r="S119" s="133"/>
    </row>
    <row r="120" spans="5:19" s="40" customFormat="1">
      <c r="K120" s="49"/>
      <c r="L120" s="49"/>
      <c r="M120" s="49"/>
      <c r="N120" s="49"/>
      <c r="R120" s="133"/>
      <c r="S120" s="133"/>
    </row>
    <row r="121" spans="5:19" s="40" customFormat="1">
      <c r="K121" s="49"/>
      <c r="L121" s="49"/>
      <c r="M121" s="49"/>
      <c r="N121" s="49"/>
      <c r="R121" s="133"/>
      <c r="S121" s="133"/>
    </row>
    <row r="122" spans="5:19" s="40" customFormat="1">
      <c r="K122" s="49"/>
      <c r="L122" s="49"/>
      <c r="M122" s="49"/>
      <c r="N122" s="49"/>
      <c r="R122" s="133"/>
      <c r="S122" s="133"/>
    </row>
    <row r="123" spans="5:19" s="40" customFormat="1">
      <c r="K123" s="49"/>
      <c r="L123" s="49"/>
      <c r="M123" s="49"/>
      <c r="N123" s="49"/>
      <c r="R123" s="133"/>
      <c r="S123" s="133"/>
    </row>
    <row r="124" spans="5:19" s="40" customFormat="1">
      <c r="K124" s="49"/>
      <c r="L124" s="49"/>
      <c r="M124" s="49"/>
      <c r="N124" s="49"/>
      <c r="R124" s="133"/>
      <c r="S124" s="133"/>
    </row>
    <row r="125" spans="5:19" s="40" customFormat="1">
      <c r="K125" s="49"/>
      <c r="L125" s="49"/>
      <c r="M125" s="49"/>
      <c r="N125" s="49"/>
      <c r="R125" s="133"/>
      <c r="S125" s="133"/>
    </row>
    <row r="126" spans="5:19" s="40" customFormat="1">
      <c r="K126" s="49"/>
      <c r="L126" s="49"/>
      <c r="M126" s="49"/>
      <c r="N126" s="49"/>
      <c r="R126" s="133"/>
      <c r="S126" s="133"/>
    </row>
    <row r="127" spans="5:19" s="40" customFormat="1">
      <c r="K127" s="49"/>
      <c r="L127" s="49"/>
      <c r="M127" s="49"/>
      <c r="N127" s="49"/>
      <c r="R127" s="133"/>
      <c r="S127" s="133"/>
    </row>
    <row r="128" spans="5:19" s="40" customFormat="1">
      <c r="K128" s="49"/>
      <c r="L128" s="49"/>
      <c r="M128" s="49"/>
      <c r="N128" s="49"/>
      <c r="R128" s="133"/>
      <c r="S128" s="133"/>
    </row>
    <row r="129" spans="5:7">
      <c r="E129" s="40"/>
      <c r="F129" s="40"/>
      <c r="G129" s="40"/>
    </row>
    <row r="130" spans="5:7">
      <c r="E130" s="40"/>
      <c r="F130" s="40"/>
      <c r="G130" s="40"/>
    </row>
    <row r="131" spans="5:7">
      <c r="E131" s="40"/>
      <c r="F131" s="40"/>
      <c r="G131" s="40"/>
    </row>
    <row r="132" spans="5:7">
      <c r="E132" s="40"/>
      <c r="F132" s="40"/>
      <c r="G132" s="40"/>
    </row>
    <row r="133" spans="5:7">
      <c r="E133" s="40"/>
      <c r="F133" s="40"/>
      <c r="G133" s="40"/>
    </row>
    <row r="134" spans="5:7">
      <c r="E134" s="40"/>
      <c r="F134" s="40"/>
      <c r="G134" s="40"/>
    </row>
    <row r="135" spans="5:7">
      <c r="E135" s="40"/>
      <c r="F135" s="40"/>
      <c r="G135" s="40"/>
    </row>
    <row r="136" spans="5:7">
      <c r="E136" s="40"/>
      <c r="F136" s="40"/>
      <c r="G136" s="40"/>
    </row>
    <row r="137" spans="5:7">
      <c r="E137" s="40"/>
      <c r="F137" s="40"/>
      <c r="G137" s="40"/>
    </row>
    <row r="138" spans="5:7">
      <c r="E138" s="40"/>
      <c r="F138" s="40"/>
      <c r="G138" s="40"/>
    </row>
    <row r="139" spans="5:7">
      <c r="E139" s="40"/>
      <c r="F139" s="40"/>
      <c r="G139" s="40"/>
    </row>
    <row r="140" spans="5:7">
      <c r="E140" s="40"/>
      <c r="F140" s="40"/>
      <c r="G140" s="40"/>
    </row>
    <row r="141" spans="5:7">
      <c r="E141" s="40"/>
      <c r="F141" s="40"/>
      <c r="G141" s="40"/>
    </row>
    <row r="142" spans="5:7">
      <c r="E142" s="40"/>
      <c r="F142" s="40"/>
      <c r="G142" s="40"/>
    </row>
    <row r="143" spans="5:7">
      <c r="E143" s="40"/>
      <c r="F143" s="40"/>
      <c r="G143" s="40"/>
    </row>
    <row r="144" spans="5:7">
      <c r="E144" s="40"/>
      <c r="F144" s="40"/>
      <c r="G144" s="40"/>
    </row>
    <row r="145" spans="5:7">
      <c r="E145" s="40"/>
      <c r="F145" s="40"/>
      <c r="G145" s="40"/>
    </row>
    <row r="146" spans="5:7">
      <c r="E146" s="40"/>
      <c r="F146" s="40"/>
      <c r="G146" s="40"/>
    </row>
  </sheetData>
  <mergeCells count="5">
    <mergeCell ref="E25:G25"/>
    <mergeCell ref="E47:G47"/>
    <mergeCell ref="E71:G71"/>
    <mergeCell ref="E94:G94"/>
    <mergeCell ref="E114:G114"/>
  </mergeCells>
  <pageMargins left="0.7" right="0.7" top="0.75" bottom="0.75" header="0.3" footer="0.3"/>
  <pageSetup scale="3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zoomScale="93" zoomScaleNormal="93" workbookViewId="0">
      <selection activeCell="C6" sqref="C6:S6"/>
    </sheetView>
  </sheetViews>
  <sheetFormatPr baseColWidth="10" defaultColWidth="10.7109375" defaultRowHeight="15"/>
  <cols>
    <col min="1" max="1" width="1.42578125" customWidth="1"/>
    <col min="2" max="2" width="28.5703125" bestFit="1" customWidth="1"/>
    <col min="22" max="22" width="3" customWidth="1"/>
    <col min="23" max="23" width="14.42578125" bestFit="1" customWidth="1"/>
    <col min="24" max="24" width="16.5703125" customWidth="1"/>
    <col min="25" max="25" width="1.5703125" customWidth="1"/>
    <col min="26" max="26" width="18.85546875" bestFit="1" customWidth="1"/>
    <col min="27" max="27" width="16.140625" bestFit="1" customWidth="1"/>
    <col min="28" max="28" width="20.140625" bestFit="1" customWidth="1"/>
  </cols>
  <sheetData>
    <row r="1" spans="2:28">
      <c r="B1" s="108" t="s">
        <v>97</v>
      </c>
      <c r="C1" s="108" t="str">
        <f>+O3</f>
        <v>2Q19</v>
      </c>
      <c r="L1" s="87"/>
      <c r="M1" s="87"/>
      <c r="N1" s="87"/>
    </row>
    <row r="2" spans="2:28">
      <c r="B2" s="97" t="s">
        <v>103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136"/>
      <c r="P2" s="136"/>
      <c r="Q2" s="136"/>
      <c r="R2" s="136"/>
      <c r="S2" s="136"/>
      <c r="T2" s="154"/>
      <c r="U2" s="154"/>
      <c r="W2" s="179" t="s">
        <v>66</v>
      </c>
      <c r="X2" s="180"/>
      <c r="Z2" s="114" t="s">
        <v>101</v>
      </c>
      <c r="AA2" s="115"/>
      <c r="AB2" s="115"/>
    </row>
    <row r="3" spans="2:28">
      <c r="B3" s="102" t="s">
        <v>69</v>
      </c>
      <c r="C3" s="103" t="s">
        <v>70</v>
      </c>
      <c r="D3" s="103" t="s">
        <v>71</v>
      </c>
      <c r="E3" s="103" t="s">
        <v>72</v>
      </c>
      <c r="F3" s="103" t="s">
        <v>73</v>
      </c>
      <c r="G3" s="103" t="s">
        <v>74</v>
      </c>
      <c r="H3" s="103" t="s">
        <v>75</v>
      </c>
      <c r="I3" s="103" t="s">
        <v>76</v>
      </c>
      <c r="J3" s="103" t="s">
        <v>77</v>
      </c>
      <c r="K3" s="103" t="s">
        <v>78</v>
      </c>
      <c r="L3" s="103" t="s">
        <v>79</v>
      </c>
      <c r="M3" s="103" t="s">
        <v>80</v>
      </c>
      <c r="N3" s="103" t="s">
        <v>81</v>
      </c>
      <c r="O3" s="135" t="s">
        <v>124</v>
      </c>
      <c r="P3" s="155" t="s">
        <v>136</v>
      </c>
      <c r="Q3" s="155" t="s">
        <v>137</v>
      </c>
      <c r="R3" s="155" t="s">
        <v>138</v>
      </c>
      <c r="S3" s="155" t="s">
        <v>139</v>
      </c>
      <c r="T3" s="155"/>
      <c r="U3" s="155"/>
      <c r="W3" s="103" t="s">
        <v>95</v>
      </c>
      <c r="X3" s="103" t="s">
        <v>96</v>
      </c>
      <c r="Z3" s="103" t="s">
        <v>99</v>
      </c>
      <c r="AA3" s="103" t="s">
        <v>100</v>
      </c>
      <c r="AB3" s="103" t="s">
        <v>102</v>
      </c>
    </row>
    <row r="4" spans="2:28">
      <c r="B4" s="104" t="s">
        <v>84</v>
      </c>
      <c r="C4" s="94">
        <v>75382</v>
      </c>
      <c r="D4" s="94">
        <v>88113</v>
      </c>
      <c r="E4" s="94">
        <v>86096</v>
      </c>
      <c r="F4" s="94">
        <v>116986</v>
      </c>
      <c r="G4" s="94">
        <v>112520</v>
      </c>
      <c r="H4" s="94">
        <v>131560</v>
      </c>
      <c r="I4" s="94">
        <v>133018</v>
      </c>
      <c r="J4" s="94">
        <v>137208</v>
      </c>
      <c r="K4" s="94">
        <v>128922</v>
      </c>
      <c r="L4" s="94">
        <v>137059</v>
      </c>
      <c r="M4" s="94">
        <v>141490</v>
      </c>
      <c r="N4" s="95">
        <v>142613</v>
      </c>
      <c r="O4" s="95">
        <v>188681</v>
      </c>
      <c r="P4" s="94">
        <v>187697</v>
      </c>
      <c r="Q4" s="94">
        <v>124663</v>
      </c>
      <c r="R4" s="94">
        <v>129771</v>
      </c>
      <c r="S4" s="94">
        <v>157024</v>
      </c>
      <c r="T4" s="94"/>
      <c r="U4" s="94"/>
      <c r="W4" s="106">
        <f>+O4/C4-1</f>
        <v>1.502998063198111</v>
      </c>
      <c r="X4" s="106">
        <f>+W4/3</f>
        <v>0.50099935439937038</v>
      </c>
      <c r="Z4" s="116">
        <v>309</v>
      </c>
      <c r="AA4" s="95">
        <f>+Z4*12</f>
        <v>3708</v>
      </c>
      <c r="AB4" s="107">
        <f>+AA4/N4</f>
        <v>2.6000434742975746E-2</v>
      </c>
    </row>
    <row r="5" spans="2:28">
      <c r="B5" s="104" t="s">
        <v>85</v>
      </c>
      <c r="C5" s="94">
        <v>55769</v>
      </c>
      <c r="D5" s="94">
        <v>67116</v>
      </c>
      <c r="E5" s="94">
        <v>70994</v>
      </c>
      <c r="F5" s="94">
        <v>65711</v>
      </c>
      <c r="G5" s="94">
        <v>68812</v>
      </c>
      <c r="H5" s="94">
        <v>73083</v>
      </c>
      <c r="I5" s="94">
        <v>74641</v>
      </c>
      <c r="J5" s="94">
        <v>68652</v>
      </c>
      <c r="K5" s="94">
        <v>69676</v>
      </c>
      <c r="L5" s="94">
        <v>75017</v>
      </c>
      <c r="M5" s="94">
        <v>76139</v>
      </c>
      <c r="N5" s="95">
        <v>82920</v>
      </c>
      <c r="O5" s="95">
        <v>84189</v>
      </c>
      <c r="P5" s="94">
        <v>84148</v>
      </c>
      <c r="Q5" s="94">
        <v>83639</v>
      </c>
      <c r="R5" s="94">
        <v>85938</v>
      </c>
      <c r="S5" s="94">
        <v>85159</v>
      </c>
      <c r="T5" s="94"/>
      <c r="U5" s="94"/>
      <c r="W5" s="106">
        <f t="shared" ref="W5:W14" si="0">+O5/C5-1</f>
        <v>0.50960210869838085</v>
      </c>
      <c r="X5" s="106">
        <f t="shared" ref="X5:X15" si="1">+W5/3</f>
        <v>0.16986736956612694</v>
      </c>
      <c r="Z5" s="116">
        <v>247</v>
      </c>
      <c r="AA5" s="95">
        <f>+Z5*12</f>
        <v>2964</v>
      </c>
      <c r="AB5" s="107">
        <f>+AA5/N5</f>
        <v>3.5745296671490595E-2</v>
      </c>
    </row>
    <row r="6" spans="2:28">
      <c r="B6" s="105" t="s">
        <v>86</v>
      </c>
      <c r="C6" s="100">
        <v>39345</v>
      </c>
      <c r="D6" s="100">
        <v>43307</v>
      </c>
      <c r="E6" s="100">
        <v>45570</v>
      </c>
      <c r="F6" s="100">
        <v>46553</v>
      </c>
      <c r="G6" s="100">
        <v>47296</v>
      </c>
      <c r="H6" s="100">
        <v>50545</v>
      </c>
      <c r="I6" s="100">
        <v>51611</v>
      </c>
      <c r="J6" s="100">
        <v>53332</v>
      </c>
      <c r="K6" s="100">
        <v>52613</v>
      </c>
      <c r="L6" s="100">
        <v>53004</v>
      </c>
      <c r="M6" s="100">
        <v>55449</v>
      </c>
      <c r="N6" s="101">
        <v>55782</v>
      </c>
      <c r="O6" s="101">
        <v>57399</v>
      </c>
      <c r="P6" s="101">
        <v>58850</v>
      </c>
      <c r="Q6" s="101">
        <v>58806</v>
      </c>
      <c r="R6" s="101">
        <v>57949</v>
      </c>
      <c r="S6" s="101">
        <v>57520</v>
      </c>
      <c r="T6" s="100"/>
      <c r="U6" s="100"/>
      <c r="W6" s="109">
        <f t="shared" si="0"/>
        <v>0.45886389630194424</v>
      </c>
      <c r="X6" s="109">
        <f t="shared" si="1"/>
        <v>0.15295463210064808</v>
      </c>
      <c r="Z6" s="117">
        <v>223</v>
      </c>
      <c r="AA6" s="101">
        <f>+Z6*12</f>
        <v>2676</v>
      </c>
      <c r="AB6" s="110">
        <f>+AA6/N6</f>
        <v>4.7972464235774982E-2</v>
      </c>
    </row>
    <row r="7" spans="2:28">
      <c r="B7" s="105" t="s">
        <v>87</v>
      </c>
      <c r="C7" s="100">
        <v>37288</v>
      </c>
      <c r="D7" s="100">
        <v>42357</v>
      </c>
      <c r="E7" s="100">
        <v>45424</v>
      </c>
      <c r="F7" s="100">
        <v>45404</v>
      </c>
      <c r="G7" s="100">
        <v>43438</v>
      </c>
      <c r="H7" s="100">
        <v>45796</v>
      </c>
      <c r="I7" s="100">
        <v>43725</v>
      </c>
      <c r="J7" s="100">
        <v>46097</v>
      </c>
      <c r="K7" s="100">
        <v>50154</v>
      </c>
      <c r="L7" s="100">
        <v>49072</v>
      </c>
      <c r="M7" s="100">
        <v>48298</v>
      </c>
      <c r="N7" s="101">
        <v>49882</v>
      </c>
      <c r="O7" s="101">
        <v>50703</v>
      </c>
      <c r="P7" s="101">
        <v>51688</v>
      </c>
      <c r="Q7" s="101">
        <v>50328</v>
      </c>
      <c r="R7" s="101">
        <v>51131</v>
      </c>
      <c r="S7" s="101">
        <v>51249</v>
      </c>
      <c r="T7" s="100"/>
      <c r="U7" s="100"/>
      <c r="W7" s="109">
        <f t="shared" si="0"/>
        <v>0.35976721733533568</v>
      </c>
      <c r="X7" s="109">
        <f t="shared" si="1"/>
        <v>0.11992240577844522</v>
      </c>
      <c r="Z7" s="117">
        <v>173</v>
      </c>
      <c r="AA7" s="101">
        <f>+Z7*12</f>
        <v>2076</v>
      </c>
      <c r="AB7" s="110">
        <f>+AA7/N7</f>
        <v>4.1618218996832525E-2</v>
      </c>
    </row>
    <row r="8" spans="2:28">
      <c r="B8" s="104" t="s">
        <v>88</v>
      </c>
      <c r="C8" s="94">
        <v>45608</v>
      </c>
      <c r="D8" s="94">
        <v>46110</v>
      </c>
      <c r="E8" s="94">
        <v>45815</v>
      </c>
      <c r="F8" s="94">
        <v>45075</v>
      </c>
      <c r="G8" s="94">
        <v>46936</v>
      </c>
      <c r="H8" s="94">
        <v>55788</v>
      </c>
      <c r="I8" s="94">
        <v>55696</v>
      </c>
      <c r="J8" s="94">
        <v>57855</v>
      </c>
      <c r="K8" s="94">
        <v>56814</v>
      </c>
      <c r="L8" s="94">
        <v>57539</v>
      </c>
      <c r="M8" s="94">
        <v>56196</v>
      </c>
      <c r="N8" s="95">
        <v>60193</v>
      </c>
      <c r="O8" s="95">
        <v>59000</v>
      </c>
      <c r="P8" s="94">
        <v>59904</v>
      </c>
      <c r="Q8" s="94">
        <v>61219</v>
      </c>
      <c r="R8" s="94">
        <v>60660</v>
      </c>
      <c r="S8" s="94">
        <v>61003</v>
      </c>
      <c r="T8" s="94"/>
      <c r="U8" s="94"/>
      <c r="W8" s="106">
        <f t="shared" si="0"/>
        <v>0.29363269601824249</v>
      </c>
      <c r="X8" s="106">
        <f t="shared" si="1"/>
        <v>9.7877565339414163E-2</v>
      </c>
      <c r="Z8" s="116">
        <v>187</v>
      </c>
      <c r="AA8" s="95">
        <f>+Z8*12</f>
        <v>2244</v>
      </c>
      <c r="AB8" s="107">
        <f>+AA8/N8</f>
        <v>3.7280082401608163E-2</v>
      </c>
    </row>
    <row r="9" spans="2:28">
      <c r="B9" s="104" t="s">
        <v>89</v>
      </c>
      <c r="C9" s="94">
        <v>44656</v>
      </c>
      <c r="D9" s="94">
        <v>46572</v>
      </c>
      <c r="E9" s="94">
        <v>47849</v>
      </c>
      <c r="F9" s="94">
        <v>52198</v>
      </c>
      <c r="G9" s="94">
        <v>54431</v>
      </c>
      <c r="H9" s="94">
        <v>58029</v>
      </c>
      <c r="I9" s="94">
        <v>59167</v>
      </c>
      <c r="J9" s="94">
        <v>53428</v>
      </c>
      <c r="K9" s="94">
        <v>57785</v>
      </c>
      <c r="L9" s="94">
        <v>58686</v>
      </c>
      <c r="M9" s="94">
        <v>57058</v>
      </c>
      <c r="N9" s="95">
        <v>60705</v>
      </c>
      <c r="O9" s="95">
        <v>61431</v>
      </c>
      <c r="P9" s="94">
        <v>62033</v>
      </c>
      <c r="Q9" s="94">
        <v>62378</v>
      </c>
      <c r="R9" s="94">
        <v>62907</v>
      </c>
      <c r="S9" s="94">
        <v>63252</v>
      </c>
      <c r="T9" s="94"/>
      <c r="U9" s="94"/>
      <c r="W9" s="106">
        <f t="shared" si="0"/>
        <v>0.37564940881404518</v>
      </c>
      <c r="X9" s="106">
        <f t="shared" si="1"/>
        <v>0.12521646960468172</v>
      </c>
      <c r="Z9" s="116"/>
      <c r="AA9" s="95"/>
      <c r="AB9" s="107"/>
    </row>
    <row r="10" spans="2:28">
      <c r="B10" s="104" t="s">
        <v>90</v>
      </c>
      <c r="C10" s="94">
        <v>48463</v>
      </c>
      <c r="D10" s="94">
        <v>49573</v>
      </c>
      <c r="E10" s="94">
        <v>49495</v>
      </c>
      <c r="F10" s="94">
        <v>50594</v>
      </c>
      <c r="G10" s="94">
        <v>54466</v>
      </c>
      <c r="H10" s="94">
        <v>59389</v>
      </c>
      <c r="I10" s="94">
        <v>65287</v>
      </c>
      <c r="J10" s="94">
        <v>61886</v>
      </c>
      <c r="K10" s="94">
        <v>59147</v>
      </c>
      <c r="L10" s="94">
        <v>61487</v>
      </c>
      <c r="M10" s="94">
        <v>61327</v>
      </c>
      <c r="N10" s="95">
        <v>62529</v>
      </c>
      <c r="O10" s="95">
        <v>67119</v>
      </c>
      <c r="P10" s="94">
        <v>69067</v>
      </c>
      <c r="Q10" s="94">
        <v>68636</v>
      </c>
      <c r="R10" s="94">
        <v>68469</v>
      </c>
      <c r="S10" s="94">
        <v>68896</v>
      </c>
      <c r="T10" s="94"/>
      <c r="U10" s="94"/>
      <c r="W10" s="106">
        <f t="shared" si="0"/>
        <v>0.38495346965726429</v>
      </c>
      <c r="X10" s="106">
        <f t="shared" si="1"/>
        <v>0.12831782321908811</v>
      </c>
      <c r="Z10" s="116"/>
      <c r="AA10" s="95"/>
      <c r="AB10" s="107"/>
    </row>
    <row r="11" spans="2:28">
      <c r="B11" s="104" t="s">
        <v>91</v>
      </c>
      <c r="C11" s="94">
        <v>49509</v>
      </c>
      <c r="D11" s="94">
        <v>50554</v>
      </c>
      <c r="E11" s="94">
        <v>51464</v>
      </c>
      <c r="F11" s="94">
        <v>54136</v>
      </c>
      <c r="G11" s="94">
        <v>54081</v>
      </c>
      <c r="H11" s="94">
        <v>56420</v>
      </c>
      <c r="I11" s="94">
        <v>58903</v>
      </c>
      <c r="J11" s="94">
        <v>62983</v>
      </c>
      <c r="K11" s="94">
        <v>62169</v>
      </c>
      <c r="L11" s="94">
        <v>64238</v>
      </c>
      <c r="M11" s="94">
        <v>62871</v>
      </c>
      <c r="N11" s="95">
        <v>61135</v>
      </c>
      <c r="O11" s="95">
        <v>63468</v>
      </c>
      <c r="P11" s="94">
        <v>63983</v>
      </c>
      <c r="Q11" s="94">
        <v>62347</v>
      </c>
      <c r="R11" s="94">
        <v>63580</v>
      </c>
      <c r="S11" s="94">
        <v>64045</v>
      </c>
      <c r="T11" s="94"/>
      <c r="U11" s="94"/>
      <c r="W11" s="106">
        <f t="shared" si="0"/>
        <v>0.28194873659334663</v>
      </c>
      <c r="X11" s="106">
        <f t="shared" si="1"/>
        <v>9.3982912197782209E-2</v>
      </c>
      <c r="Z11" s="116">
        <v>225</v>
      </c>
      <c r="AA11" s="95">
        <f>+Z11*12</f>
        <v>2700</v>
      </c>
      <c r="AB11" s="107">
        <f>+AA11/N11</f>
        <v>4.416455385621984E-2</v>
      </c>
    </row>
    <row r="12" spans="2:28">
      <c r="B12" s="104" t="s">
        <v>92</v>
      </c>
      <c r="C12" s="94">
        <v>45673</v>
      </c>
      <c r="D12" s="94">
        <v>46131</v>
      </c>
      <c r="E12" s="94">
        <v>46559</v>
      </c>
      <c r="F12" s="94">
        <v>48536</v>
      </c>
      <c r="G12" s="94">
        <v>51312</v>
      </c>
      <c r="H12" s="94">
        <v>58350</v>
      </c>
      <c r="I12" s="94">
        <v>56890</v>
      </c>
      <c r="J12" s="94">
        <v>55075</v>
      </c>
      <c r="K12" s="94">
        <v>52250</v>
      </c>
      <c r="L12" s="94">
        <v>55114</v>
      </c>
      <c r="M12" s="94">
        <v>56073</v>
      </c>
      <c r="N12" s="95">
        <v>57789</v>
      </c>
      <c r="O12" s="95">
        <v>63015</v>
      </c>
      <c r="P12" s="94">
        <v>64373</v>
      </c>
      <c r="Q12" s="94">
        <v>63491</v>
      </c>
      <c r="R12" s="94">
        <v>63292</v>
      </c>
      <c r="S12" s="94">
        <v>63154</v>
      </c>
      <c r="T12" s="94"/>
      <c r="U12" s="94"/>
      <c r="W12" s="106">
        <f t="shared" si="0"/>
        <v>0.37969916580912133</v>
      </c>
      <c r="X12" s="106">
        <f t="shared" si="1"/>
        <v>0.12656638860304045</v>
      </c>
      <c r="Z12" s="116"/>
      <c r="AA12" s="95"/>
      <c r="AB12" s="107"/>
    </row>
    <row r="13" spans="2:28">
      <c r="B13" s="104" t="s">
        <v>93</v>
      </c>
      <c r="C13" s="94">
        <v>29568</v>
      </c>
      <c r="D13" s="94">
        <v>29481</v>
      </c>
      <c r="E13" s="94">
        <v>30464</v>
      </c>
      <c r="F13" s="94">
        <v>32639</v>
      </c>
      <c r="G13" s="94">
        <v>33447</v>
      </c>
      <c r="H13" s="94">
        <v>34894</v>
      </c>
      <c r="I13" s="94">
        <v>36079</v>
      </c>
      <c r="J13" s="94">
        <v>36079</v>
      </c>
      <c r="K13" s="94">
        <v>36079</v>
      </c>
      <c r="L13" s="94">
        <v>36079</v>
      </c>
      <c r="M13" s="94">
        <v>36079</v>
      </c>
      <c r="N13" s="95">
        <v>36079</v>
      </c>
      <c r="O13" s="95">
        <v>41518</v>
      </c>
      <c r="P13" s="94">
        <v>43561</v>
      </c>
      <c r="Q13" s="94">
        <v>41662</v>
      </c>
      <c r="R13" s="94">
        <v>37849</v>
      </c>
      <c r="S13" s="94">
        <v>37849</v>
      </c>
      <c r="T13" s="94"/>
      <c r="U13" s="94"/>
      <c r="W13" s="106">
        <f t="shared" si="0"/>
        <v>0.4041531385281385</v>
      </c>
      <c r="X13" s="106">
        <f t="shared" si="1"/>
        <v>0.13471771284271283</v>
      </c>
      <c r="Z13" s="116"/>
      <c r="AA13" s="95"/>
      <c r="AB13" s="107"/>
    </row>
    <row r="14" spans="2:28">
      <c r="B14" s="104" t="s">
        <v>94</v>
      </c>
      <c r="C14" s="94">
        <v>43331</v>
      </c>
      <c r="D14" s="94">
        <v>42639</v>
      </c>
      <c r="E14" s="94">
        <v>38657</v>
      </c>
      <c r="F14" s="94">
        <v>43481</v>
      </c>
      <c r="G14" s="94">
        <v>44446</v>
      </c>
      <c r="H14" s="94">
        <v>49691</v>
      </c>
      <c r="I14" s="94">
        <v>49670</v>
      </c>
      <c r="J14" s="94">
        <v>51214</v>
      </c>
      <c r="K14" s="94">
        <v>50828</v>
      </c>
      <c r="L14" s="94">
        <v>49810</v>
      </c>
      <c r="M14" s="94">
        <v>49001</v>
      </c>
      <c r="N14" s="95">
        <v>48946</v>
      </c>
      <c r="O14" s="95">
        <v>49122</v>
      </c>
      <c r="P14" s="94">
        <v>49568</v>
      </c>
      <c r="Q14" s="94">
        <v>49667</v>
      </c>
      <c r="R14" s="94">
        <v>50671</v>
      </c>
      <c r="S14" s="94">
        <v>50482</v>
      </c>
      <c r="T14" s="94"/>
      <c r="U14" s="94"/>
      <c r="W14" s="106">
        <f t="shared" si="0"/>
        <v>0.13364565784311466</v>
      </c>
      <c r="X14" s="106">
        <f t="shared" si="1"/>
        <v>4.4548552614371552E-2</v>
      </c>
      <c r="Z14" s="116">
        <v>157</v>
      </c>
      <c r="AA14" s="95">
        <f>+Z14*12</f>
        <v>1884</v>
      </c>
      <c r="AB14" s="107">
        <f>+AA14/N14</f>
        <v>3.8491398684264294E-2</v>
      </c>
    </row>
    <row r="15" spans="2:28">
      <c r="B15" s="105" t="s">
        <v>119</v>
      </c>
      <c r="C15" s="100">
        <v>30800</v>
      </c>
      <c r="D15" s="100">
        <v>30920</v>
      </c>
      <c r="E15" s="100">
        <v>34535</v>
      </c>
      <c r="F15" s="100">
        <v>35790</v>
      </c>
      <c r="G15" s="100">
        <v>36875</v>
      </c>
      <c r="H15" s="100">
        <v>38818</v>
      </c>
      <c r="I15" s="100">
        <v>35829</v>
      </c>
      <c r="J15" s="100">
        <v>36918</v>
      </c>
      <c r="K15" s="100">
        <v>39537</v>
      </c>
      <c r="L15" s="100">
        <v>40111</v>
      </c>
      <c r="M15" s="100">
        <v>38257</v>
      </c>
      <c r="N15" s="100">
        <v>39004</v>
      </c>
      <c r="O15" s="100">
        <v>41951</v>
      </c>
      <c r="P15" s="100">
        <v>45829</v>
      </c>
      <c r="Q15" s="100">
        <v>46697</v>
      </c>
      <c r="R15" s="100">
        <v>48968</v>
      </c>
      <c r="S15" s="100">
        <v>48815</v>
      </c>
      <c r="T15" s="100"/>
      <c r="U15" s="100"/>
      <c r="W15" s="109" t="e">
        <f>+#REF!/#REF!-1</f>
        <v>#REF!</v>
      </c>
      <c r="X15" s="109" t="e">
        <f t="shared" si="1"/>
        <v>#REF!</v>
      </c>
      <c r="Z15" s="117">
        <v>145</v>
      </c>
      <c r="AA15" s="101">
        <f>+Z15*12</f>
        <v>1740</v>
      </c>
      <c r="AB15" s="110" t="e">
        <f>+AA15/#REF!</f>
        <v>#REF!</v>
      </c>
    </row>
    <row r="16" spans="2:28">
      <c r="T16" s="100"/>
      <c r="U16" s="100"/>
      <c r="W16" s="156"/>
      <c r="X16" s="156"/>
      <c r="Z16" s="100"/>
      <c r="AA16" s="100"/>
      <c r="AB16" s="156"/>
    </row>
    <row r="18" spans="2:24">
      <c r="B18" s="97" t="s">
        <v>98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137"/>
      <c r="P18" s="154"/>
      <c r="Q18" s="154"/>
      <c r="R18" s="154"/>
      <c r="S18" s="154"/>
      <c r="T18" s="154"/>
      <c r="U18" s="154"/>
    </row>
    <row r="19" spans="2:24">
      <c r="B19" s="102" t="s">
        <v>69</v>
      </c>
      <c r="C19" s="103" t="s">
        <v>70</v>
      </c>
      <c r="D19" s="103" t="s">
        <v>71</v>
      </c>
      <c r="E19" s="103" t="s">
        <v>72</v>
      </c>
      <c r="F19" s="103" t="s">
        <v>73</v>
      </c>
      <c r="G19" s="103" t="s">
        <v>74</v>
      </c>
      <c r="H19" s="103" t="s">
        <v>75</v>
      </c>
      <c r="I19" s="103" t="s">
        <v>76</v>
      </c>
      <c r="J19" s="103" t="s">
        <v>77</v>
      </c>
      <c r="K19" s="103" t="s">
        <v>78</v>
      </c>
      <c r="L19" s="103" t="s">
        <v>79</v>
      </c>
      <c r="M19" s="103" t="s">
        <v>80</v>
      </c>
      <c r="N19" s="103" t="s">
        <v>81</v>
      </c>
      <c r="O19" s="135" t="s">
        <v>124</v>
      </c>
      <c r="P19" s="155" t="s">
        <v>136</v>
      </c>
      <c r="Q19" s="155" t="s">
        <v>137</v>
      </c>
      <c r="R19" s="155" t="s">
        <v>138</v>
      </c>
      <c r="S19" s="155" t="s">
        <v>139</v>
      </c>
      <c r="T19" s="155"/>
      <c r="U19" s="155"/>
    </row>
    <row r="20" spans="2:24">
      <c r="B20" s="92" t="s">
        <v>84</v>
      </c>
      <c r="C20" s="111">
        <f t="shared" ref="C20:S20" si="2">+C4/$C$4-1</f>
        <v>0</v>
      </c>
      <c r="D20" s="111">
        <f t="shared" si="2"/>
        <v>0.16888647157146264</v>
      </c>
      <c r="E20" s="111">
        <f t="shared" si="2"/>
        <v>0.14212942081664059</v>
      </c>
      <c r="F20" s="111">
        <f t="shared" si="2"/>
        <v>0.55190894377968225</v>
      </c>
      <c r="G20" s="111">
        <f t="shared" si="2"/>
        <v>0.4926640312010826</v>
      </c>
      <c r="H20" s="111">
        <f t="shared" si="2"/>
        <v>0.7452442227587488</v>
      </c>
      <c r="I20" s="111">
        <f t="shared" si="2"/>
        <v>0.76458571011647347</v>
      </c>
      <c r="J20" s="111">
        <f t="shared" si="2"/>
        <v>0.82016927117879601</v>
      </c>
      <c r="K20" s="111">
        <f t="shared" si="2"/>
        <v>0.71024913109230314</v>
      </c>
      <c r="L20" s="111">
        <f t="shared" si="2"/>
        <v>0.81819267199066092</v>
      </c>
      <c r="M20" s="111">
        <f t="shared" si="2"/>
        <v>0.87697328274654418</v>
      </c>
      <c r="N20" s="111">
        <f t="shared" si="2"/>
        <v>0.8918707383725557</v>
      </c>
      <c r="O20" s="111">
        <f t="shared" si="2"/>
        <v>1.502998063198111</v>
      </c>
      <c r="P20" s="111">
        <f t="shared" si="2"/>
        <v>1.4899445490966015</v>
      </c>
      <c r="Q20" s="111">
        <f t="shared" si="2"/>
        <v>0.65375023215091144</v>
      </c>
      <c r="R20" s="111">
        <f t="shared" si="2"/>
        <v>0.72151176673476436</v>
      </c>
      <c r="S20" s="111">
        <f t="shared" si="2"/>
        <v>1.0830436974344009</v>
      </c>
      <c r="T20" s="112"/>
      <c r="U20" s="112"/>
    </row>
    <row r="21" spans="2:24">
      <c r="B21" s="93" t="s">
        <v>85</v>
      </c>
      <c r="C21" s="112">
        <f t="shared" ref="C21:S21" si="3">+C5/$C$5-1</f>
        <v>0</v>
      </c>
      <c r="D21" s="112">
        <f t="shared" si="3"/>
        <v>0.20346429019706291</v>
      </c>
      <c r="E21" s="112">
        <f t="shared" si="3"/>
        <v>0.27300112965984691</v>
      </c>
      <c r="F21" s="112">
        <f t="shared" si="3"/>
        <v>0.17827108250103096</v>
      </c>
      <c r="G21" s="112">
        <f t="shared" si="3"/>
        <v>0.23387545051910563</v>
      </c>
      <c r="H21" s="112">
        <f t="shared" si="3"/>
        <v>0.31045921569330637</v>
      </c>
      <c r="I21" s="112">
        <f t="shared" si="3"/>
        <v>0.33839588301744694</v>
      </c>
      <c r="J21" s="112">
        <f t="shared" si="3"/>
        <v>0.2310064731302337</v>
      </c>
      <c r="K21" s="112">
        <f t="shared" si="3"/>
        <v>0.24936792841901423</v>
      </c>
      <c r="L21" s="112">
        <f t="shared" si="3"/>
        <v>0.34513797988129613</v>
      </c>
      <c r="M21" s="112">
        <f t="shared" si="3"/>
        <v>0.36525668382076071</v>
      </c>
      <c r="N21" s="112">
        <f t="shared" si="3"/>
        <v>0.4868475317828902</v>
      </c>
      <c r="O21" s="112">
        <f t="shared" si="3"/>
        <v>0.50960210869838085</v>
      </c>
      <c r="P21" s="112">
        <f t="shared" si="3"/>
        <v>0.50886693324248244</v>
      </c>
      <c r="Q21" s="112">
        <f t="shared" si="3"/>
        <v>0.49973999892413357</v>
      </c>
      <c r="R21" s="112">
        <f t="shared" si="3"/>
        <v>0.54096361778048729</v>
      </c>
      <c r="S21" s="112">
        <f t="shared" si="3"/>
        <v>0.52699528411841712</v>
      </c>
      <c r="T21" s="112"/>
      <c r="U21" s="112"/>
      <c r="X21" s="87"/>
    </row>
    <row r="22" spans="2:24">
      <c r="B22" s="93" t="s">
        <v>86</v>
      </c>
      <c r="C22" s="112">
        <f t="shared" ref="C22:S22" si="4">+C6/$C$6-1</f>
        <v>0</v>
      </c>
      <c r="D22" s="112">
        <f t="shared" si="4"/>
        <v>0.1006989452281104</v>
      </c>
      <c r="E22" s="112">
        <f t="shared" si="4"/>
        <v>0.15821578345406029</v>
      </c>
      <c r="F22" s="112">
        <f t="shared" si="4"/>
        <v>0.18319989833523964</v>
      </c>
      <c r="G22" s="112">
        <f t="shared" si="4"/>
        <v>0.20208412758927441</v>
      </c>
      <c r="H22" s="112">
        <f t="shared" si="4"/>
        <v>0.28466132926674281</v>
      </c>
      <c r="I22" s="112">
        <f t="shared" si="4"/>
        <v>0.3117549879273096</v>
      </c>
      <c r="J22" s="112">
        <f t="shared" si="4"/>
        <v>0.35549625111195837</v>
      </c>
      <c r="K22" s="112">
        <f t="shared" si="4"/>
        <v>0.33722201042063804</v>
      </c>
      <c r="L22" s="112">
        <f t="shared" si="4"/>
        <v>0.34715974075486078</v>
      </c>
      <c r="M22" s="112">
        <f t="shared" si="4"/>
        <v>0.40930232558139545</v>
      </c>
      <c r="N22" s="112">
        <f t="shared" si="4"/>
        <v>0.4177659168890584</v>
      </c>
      <c r="O22" s="112">
        <f t="shared" si="4"/>
        <v>0.45886389630194424</v>
      </c>
      <c r="P22" s="112">
        <f t="shared" si="4"/>
        <v>0.49574278815605544</v>
      </c>
      <c r="Q22" s="112">
        <f t="shared" si="4"/>
        <v>0.49462447579107893</v>
      </c>
      <c r="R22" s="112">
        <f t="shared" si="4"/>
        <v>0.47284280086415054</v>
      </c>
      <c r="S22" s="112">
        <f t="shared" si="4"/>
        <v>0.46193925530562963</v>
      </c>
      <c r="T22" s="112"/>
      <c r="U22" s="112"/>
    </row>
    <row r="23" spans="2:24">
      <c r="B23" s="126" t="s">
        <v>119</v>
      </c>
      <c r="C23" s="113">
        <f t="shared" ref="C23:S23" si="5">+C15/$C$15-1</f>
        <v>0</v>
      </c>
      <c r="D23" s="113">
        <f t="shared" si="5"/>
        <v>3.8961038961038419E-3</v>
      </c>
      <c r="E23" s="113">
        <f t="shared" si="5"/>
        <v>0.1212662337662338</v>
      </c>
      <c r="F23" s="113">
        <f t="shared" si="5"/>
        <v>0.16201298701298694</v>
      </c>
      <c r="G23" s="113">
        <f t="shared" si="5"/>
        <v>0.19724025974025983</v>
      </c>
      <c r="H23" s="113">
        <f t="shared" si="5"/>
        <v>0.26032467532467529</v>
      </c>
      <c r="I23" s="113">
        <f t="shared" si="5"/>
        <v>0.16327922077922086</v>
      </c>
      <c r="J23" s="113">
        <f t="shared" si="5"/>
        <v>0.19863636363636372</v>
      </c>
      <c r="K23" s="113">
        <f t="shared" si="5"/>
        <v>0.28366883116883113</v>
      </c>
      <c r="L23" s="113">
        <f t="shared" si="5"/>
        <v>0.30230519480519491</v>
      </c>
      <c r="M23" s="113">
        <f t="shared" si="5"/>
        <v>0.24211038961038955</v>
      </c>
      <c r="N23" s="113">
        <f t="shared" si="5"/>
        <v>0.26636363636363636</v>
      </c>
      <c r="O23" s="113">
        <f t="shared" si="5"/>
        <v>0.36204545454545456</v>
      </c>
      <c r="P23" s="113">
        <f t="shared" si="5"/>
        <v>0.48795454545454553</v>
      </c>
      <c r="Q23" s="113">
        <f t="shared" si="5"/>
        <v>0.51613636363636362</v>
      </c>
      <c r="R23" s="113">
        <f t="shared" si="5"/>
        <v>0.58987012987012988</v>
      </c>
      <c r="S23" s="113">
        <f t="shared" si="5"/>
        <v>0.58490259740259742</v>
      </c>
      <c r="T23" s="112"/>
      <c r="U23" s="112"/>
    </row>
    <row r="24" spans="2:24">
      <c r="B24" s="93" t="s">
        <v>87</v>
      </c>
      <c r="C24" s="112">
        <f t="shared" ref="C24:D24" si="6">+C7/$C$7-1</f>
        <v>0</v>
      </c>
      <c r="D24" s="112">
        <f t="shared" si="6"/>
        <v>0.1359418579703926</v>
      </c>
      <c r="E24" s="112">
        <f t="shared" ref="E24:R24" si="7">+E7/$C$7-1</f>
        <v>0.21819352070371156</v>
      </c>
      <c r="F24" s="112">
        <f t="shared" si="7"/>
        <v>0.21765715511692774</v>
      </c>
      <c r="G24" s="112">
        <f t="shared" si="7"/>
        <v>0.16493241793606517</v>
      </c>
      <c r="H24" s="112">
        <f t="shared" si="7"/>
        <v>0.2281699206178931</v>
      </c>
      <c r="I24" s="112">
        <f t="shared" si="7"/>
        <v>0.17262926410641488</v>
      </c>
      <c r="J24" s="112">
        <f t="shared" si="7"/>
        <v>0.23624222269899153</v>
      </c>
      <c r="K24" s="112">
        <f t="shared" si="7"/>
        <v>0.34504398197811637</v>
      </c>
      <c r="L24" s="112">
        <f t="shared" si="7"/>
        <v>0.31602660373310454</v>
      </c>
      <c r="M24" s="112">
        <f t="shared" si="7"/>
        <v>0.29526925552456551</v>
      </c>
      <c r="N24" s="112">
        <f t="shared" si="7"/>
        <v>0.33774940999785463</v>
      </c>
      <c r="O24" s="112">
        <f t="shared" si="7"/>
        <v>0.35976721733533568</v>
      </c>
      <c r="P24" s="112">
        <f t="shared" si="7"/>
        <v>0.38618322248444548</v>
      </c>
      <c r="Q24" s="112">
        <f t="shared" si="7"/>
        <v>0.34971036258313659</v>
      </c>
      <c r="R24" s="112">
        <f t="shared" si="7"/>
        <v>0.37124544089251232</v>
      </c>
      <c r="S24" s="112">
        <f>+S7/$C$7-1</f>
        <v>0.37440999785453766</v>
      </c>
      <c r="T24" s="112"/>
      <c r="U24" s="112"/>
      <c r="W24" s="127"/>
    </row>
    <row r="25" spans="2:24">
      <c r="B25" s="93" t="s">
        <v>88</v>
      </c>
      <c r="C25" s="112">
        <f t="shared" ref="C25:D25" si="8">+C8/$C$8-1</f>
        <v>0</v>
      </c>
      <c r="D25" s="112">
        <f t="shared" si="8"/>
        <v>1.1006840905104287E-2</v>
      </c>
      <c r="E25" s="112">
        <f t="shared" ref="E25:S25" si="9">+E8/$C$8-1</f>
        <v>4.5386774250131268E-3</v>
      </c>
      <c r="F25" s="112">
        <f t="shared" si="9"/>
        <v>-1.1686546219961458E-2</v>
      </c>
      <c r="G25" s="112">
        <f t="shared" si="9"/>
        <v>2.9117698649359758E-2</v>
      </c>
      <c r="H25" s="112">
        <f t="shared" si="9"/>
        <v>0.22320645500789338</v>
      </c>
      <c r="I25" s="112">
        <f t="shared" si="9"/>
        <v>0.22118926504122083</v>
      </c>
      <c r="J25" s="112">
        <f t="shared" si="9"/>
        <v>0.26852745132432898</v>
      </c>
      <c r="K25" s="112">
        <f t="shared" si="9"/>
        <v>0.24570250833187157</v>
      </c>
      <c r="L25" s="112">
        <f t="shared" si="9"/>
        <v>0.26159884230836705</v>
      </c>
      <c r="M25" s="112">
        <f t="shared" si="9"/>
        <v>0.23215225399052808</v>
      </c>
      <c r="N25" s="112">
        <f t="shared" si="9"/>
        <v>0.31979038765128931</v>
      </c>
      <c r="O25" s="112">
        <f t="shared" si="9"/>
        <v>0.29363269601824249</v>
      </c>
      <c r="P25" s="112">
        <f t="shared" si="9"/>
        <v>0.3134537800385897</v>
      </c>
      <c r="Q25" s="112">
        <f t="shared" si="9"/>
        <v>0.3422864409752675</v>
      </c>
      <c r="R25" s="112">
        <f t="shared" si="9"/>
        <v>0.33002981932994202</v>
      </c>
      <c r="S25" s="112">
        <f t="shared" si="9"/>
        <v>0.33755042974916671</v>
      </c>
      <c r="T25" s="112"/>
      <c r="U25" s="112"/>
    </row>
    <row r="26" spans="2:24">
      <c r="B26" s="93" t="s">
        <v>89</v>
      </c>
      <c r="C26" s="112">
        <f t="shared" ref="C26:D26" si="10">+C9/$C$9-1</f>
        <v>0</v>
      </c>
      <c r="D26" s="112">
        <f t="shared" si="10"/>
        <v>4.2905768541741329E-2</v>
      </c>
      <c r="E26" s="112">
        <f t="shared" ref="E26:S26" si="11">+E9/$C$9-1</f>
        <v>7.1502149767108669E-2</v>
      </c>
      <c r="F26" s="112">
        <f t="shared" si="11"/>
        <v>0.16889107846649942</v>
      </c>
      <c r="G26" s="112">
        <f t="shared" si="11"/>
        <v>0.21889555714797559</v>
      </c>
      <c r="H26" s="112">
        <f t="shared" si="11"/>
        <v>0.29946703690433529</v>
      </c>
      <c r="I26" s="112">
        <f t="shared" si="11"/>
        <v>0.32495073450376211</v>
      </c>
      <c r="J26" s="112">
        <f t="shared" si="11"/>
        <v>0.19643496954496587</v>
      </c>
      <c r="K26" s="112">
        <f t="shared" si="11"/>
        <v>0.29400304550340373</v>
      </c>
      <c r="L26" s="112">
        <f t="shared" si="11"/>
        <v>0.314179505553565</v>
      </c>
      <c r="M26" s="112">
        <f t="shared" si="11"/>
        <v>0.27772303833751333</v>
      </c>
      <c r="N26" s="112">
        <f t="shared" si="11"/>
        <v>0.35939179505553565</v>
      </c>
      <c r="O26" s="112">
        <f t="shared" si="11"/>
        <v>0.37564940881404518</v>
      </c>
      <c r="P26" s="112">
        <f t="shared" si="11"/>
        <v>0.3891302400573271</v>
      </c>
      <c r="Q26" s="112">
        <f t="shared" si="11"/>
        <v>0.39685596560372627</v>
      </c>
      <c r="R26" s="112">
        <f t="shared" si="11"/>
        <v>0.40870207810820491</v>
      </c>
      <c r="S26" s="112">
        <f t="shared" si="11"/>
        <v>0.41642780365460408</v>
      </c>
      <c r="T26" s="112"/>
      <c r="U26" s="112"/>
    </row>
    <row r="27" spans="2:24">
      <c r="B27" s="93" t="s">
        <v>90</v>
      </c>
      <c r="C27" s="112">
        <f t="shared" ref="C27:D27" si="12">+C10/$C$10-1</f>
        <v>0</v>
      </c>
      <c r="D27" s="112">
        <f t="shared" si="12"/>
        <v>2.2904071147060723E-2</v>
      </c>
      <c r="E27" s="112">
        <f t="shared" ref="E27:S27" si="13">+E10/$C$10-1</f>
        <v>2.1294595877267231E-2</v>
      </c>
      <c r="F27" s="112">
        <f t="shared" si="13"/>
        <v>4.3971689742690279E-2</v>
      </c>
      <c r="G27" s="112">
        <f t="shared" si="13"/>
        <v>0.1238676928791036</v>
      </c>
      <c r="H27" s="112">
        <f t="shared" si="13"/>
        <v>0.2254503435610673</v>
      </c>
      <c r="I27" s="112">
        <f t="shared" si="13"/>
        <v>0.34715143511544899</v>
      </c>
      <c r="J27" s="112">
        <f t="shared" si="13"/>
        <v>0.27697418649278838</v>
      </c>
      <c r="K27" s="112">
        <f t="shared" si="13"/>
        <v>0.22045684336504134</v>
      </c>
      <c r="L27" s="112">
        <f t="shared" si="13"/>
        <v>0.268741101458845</v>
      </c>
      <c r="M27" s="112">
        <f t="shared" si="13"/>
        <v>0.26543961372593516</v>
      </c>
      <c r="N27" s="112">
        <f t="shared" si="13"/>
        <v>0.29024204031941903</v>
      </c>
      <c r="O27" s="112">
        <f t="shared" si="13"/>
        <v>0.38495346965726429</v>
      </c>
      <c r="P27" s="112">
        <f t="shared" si="13"/>
        <v>0.42514908280543917</v>
      </c>
      <c r="Q27" s="112">
        <f t="shared" si="13"/>
        <v>0.41625570022491387</v>
      </c>
      <c r="R27" s="112">
        <f t="shared" si="13"/>
        <v>0.41280977240368943</v>
      </c>
      <c r="S27" s="112">
        <f t="shared" si="13"/>
        <v>0.4216206177908921</v>
      </c>
      <c r="T27" s="112"/>
      <c r="U27" s="112"/>
    </row>
    <row r="28" spans="2:24">
      <c r="B28" s="93" t="s">
        <v>91</v>
      </c>
      <c r="C28" s="112">
        <f t="shared" ref="C28:D28" si="14">+C11/$C$11-1</f>
        <v>0</v>
      </c>
      <c r="D28" s="112">
        <f t="shared" si="14"/>
        <v>2.1107273425033934E-2</v>
      </c>
      <c r="E28" s="112">
        <f t="shared" ref="E28:S28" si="15">+E11/$C$11-1</f>
        <v>3.9487769900422132E-2</v>
      </c>
      <c r="F28" s="112">
        <f t="shared" si="15"/>
        <v>9.3457755155628375E-2</v>
      </c>
      <c r="G28" s="112">
        <f t="shared" si="15"/>
        <v>9.2346846027994811E-2</v>
      </c>
      <c r="H28" s="112">
        <f t="shared" si="15"/>
        <v>0.13959078147407533</v>
      </c>
      <c r="I28" s="112">
        <f t="shared" si="15"/>
        <v>0.18974327899977772</v>
      </c>
      <c r="J28" s="112">
        <f t="shared" si="15"/>
        <v>0.27215253792239791</v>
      </c>
      <c r="K28" s="112">
        <f t="shared" si="15"/>
        <v>0.25571108283342414</v>
      </c>
      <c r="L28" s="112">
        <f t="shared" si="15"/>
        <v>0.29750146438021363</v>
      </c>
      <c r="M28" s="112">
        <f t="shared" si="15"/>
        <v>0.269890322971581</v>
      </c>
      <c r="N28" s="112">
        <f t="shared" si="15"/>
        <v>0.23482599123391701</v>
      </c>
      <c r="O28" s="112">
        <f t="shared" si="15"/>
        <v>0.28194873659334663</v>
      </c>
      <c r="P28" s="112">
        <f t="shared" si="15"/>
        <v>0.29235088569754986</v>
      </c>
      <c r="Q28" s="112">
        <f t="shared" si="15"/>
        <v>0.25930638873740119</v>
      </c>
      <c r="R28" s="112">
        <f t="shared" si="15"/>
        <v>0.28421095154416376</v>
      </c>
      <c r="S28" s="112">
        <f t="shared" si="15"/>
        <v>0.29360318325960932</v>
      </c>
      <c r="T28" s="112"/>
      <c r="U28" s="112"/>
      <c r="V28" s="91"/>
    </row>
    <row r="29" spans="2:24">
      <c r="B29" s="93" t="s">
        <v>92</v>
      </c>
      <c r="C29" s="112">
        <f t="shared" ref="C29:D29" si="16">+C12/$C$12-1</f>
        <v>0</v>
      </c>
      <c r="D29" s="112">
        <f t="shared" si="16"/>
        <v>1.002780636262135E-2</v>
      </c>
      <c r="E29" s="112">
        <f t="shared" ref="E29:S29" si="17">+E12/$C$12-1</f>
        <v>1.9398769513716996E-2</v>
      </c>
      <c r="F29" s="112">
        <f t="shared" si="17"/>
        <v>6.2684737153241521E-2</v>
      </c>
      <c r="G29" s="112">
        <f t="shared" si="17"/>
        <v>0.12346462899305943</v>
      </c>
      <c r="H29" s="112">
        <f t="shared" si="17"/>
        <v>0.27756004641692034</v>
      </c>
      <c r="I29" s="112">
        <f t="shared" si="17"/>
        <v>0.24559367678935029</v>
      </c>
      <c r="J29" s="112">
        <f t="shared" si="17"/>
        <v>0.20585466249206319</v>
      </c>
      <c r="K29" s="112">
        <f t="shared" si="17"/>
        <v>0.14400192674008716</v>
      </c>
      <c r="L29" s="112">
        <f t="shared" si="17"/>
        <v>0.20670855866704607</v>
      </c>
      <c r="M29" s="112">
        <f t="shared" si="17"/>
        <v>0.22770564666214166</v>
      </c>
      <c r="N29" s="112">
        <f t="shared" si="17"/>
        <v>0.26527707836139514</v>
      </c>
      <c r="O29" s="112">
        <f t="shared" si="17"/>
        <v>0.37969916580912133</v>
      </c>
      <c r="P29" s="112">
        <f t="shared" si="17"/>
        <v>0.40943226851750492</v>
      </c>
      <c r="Q29" s="112">
        <f t="shared" si="17"/>
        <v>0.39012107809865793</v>
      </c>
      <c r="R29" s="112">
        <f t="shared" si="17"/>
        <v>0.38576401812887262</v>
      </c>
      <c r="S29" s="112">
        <f t="shared" si="17"/>
        <v>0.38274253935585567</v>
      </c>
      <c r="T29" s="112"/>
      <c r="U29" s="112"/>
      <c r="V29" s="91"/>
    </row>
    <row r="30" spans="2:24">
      <c r="B30" s="93" t="s">
        <v>93</v>
      </c>
      <c r="C30" s="112">
        <f t="shared" ref="C30:D30" si="18">+C13/$C$13-1</f>
        <v>0</v>
      </c>
      <c r="D30" s="112">
        <f t="shared" si="18"/>
        <v>-2.9423701298700866E-3</v>
      </c>
      <c r="E30" s="112">
        <f t="shared" ref="E30:S30" si="19">+E13/$C$13-1</f>
        <v>3.0303030303030276E-2</v>
      </c>
      <c r="F30" s="112">
        <f t="shared" si="19"/>
        <v>0.10386228354978355</v>
      </c>
      <c r="G30" s="112">
        <f t="shared" si="19"/>
        <v>0.13118912337662336</v>
      </c>
      <c r="H30" s="112">
        <f t="shared" si="19"/>
        <v>0.18012716450216448</v>
      </c>
      <c r="I30" s="112">
        <f t="shared" si="19"/>
        <v>0.22020427489177496</v>
      </c>
      <c r="J30" s="112">
        <f t="shared" si="19"/>
        <v>0.22020427489177496</v>
      </c>
      <c r="K30" s="112">
        <f t="shared" si="19"/>
        <v>0.22020427489177496</v>
      </c>
      <c r="L30" s="112">
        <f t="shared" si="19"/>
        <v>0.22020427489177496</v>
      </c>
      <c r="M30" s="112">
        <f t="shared" si="19"/>
        <v>0.22020427489177496</v>
      </c>
      <c r="N30" s="112">
        <f t="shared" si="19"/>
        <v>0.22020427489177496</v>
      </c>
      <c r="O30" s="112">
        <f t="shared" si="19"/>
        <v>0.4041531385281385</v>
      </c>
      <c r="P30" s="112">
        <f t="shared" si="19"/>
        <v>0.47324810606060597</v>
      </c>
      <c r="Q30" s="112">
        <f t="shared" si="19"/>
        <v>0.40902326839826841</v>
      </c>
      <c r="R30" s="112">
        <f t="shared" si="19"/>
        <v>0.28006628787878785</v>
      </c>
      <c r="S30" s="112">
        <f t="shared" si="19"/>
        <v>0.28006628787878785</v>
      </c>
      <c r="T30" s="112"/>
      <c r="U30" s="112"/>
      <c r="V30" s="91"/>
    </row>
    <row r="31" spans="2:24">
      <c r="B31" s="96" t="s">
        <v>94</v>
      </c>
      <c r="C31" s="113">
        <f t="shared" ref="C31:D31" si="20">+C14/$C$14-1</f>
        <v>0</v>
      </c>
      <c r="D31" s="113">
        <f t="shared" si="20"/>
        <v>-1.5970090697191353E-2</v>
      </c>
      <c r="E31" s="113">
        <f t="shared" ref="E31:S31" si="21">+E14/$C$14-1</f>
        <v>-0.10786734670328402</v>
      </c>
      <c r="F31" s="113">
        <f t="shared" si="21"/>
        <v>3.461724862108051E-3</v>
      </c>
      <c r="G31" s="113">
        <f t="shared" si="21"/>
        <v>2.5732154808335794E-2</v>
      </c>
      <c r="H31" s="113">
        <f t="shared" si="21"/>
        <v>0.14677713415337745</v>
      </c>
      <c r="I31" s="113">
        <f t="shared" si="21"/>
        <v>0.14629249267268229</v>
      </c>
      <c r="J31" s="113">
        <f t="shared" si="21"/>
        <v>0.18192518058664708</v>
      </c>
      <c r="K31" s="113">
        <f t="shared" si="21"/>
        <v>0.17301700860815572</v>
      </c>
      <c r="L31" s="113">
        <f t="shared" si="21"/>
        <v>0.14952343587731654</v>
      </c>
      <c r="M31" s="113">
        <f t="shared" si="21"/>
        <v>0.13085319978768095</v>
      </c>
      <c r="N31" s="113">
        <f t="shared" si="21"/>
        <v>0.12958390067157466</v>
      </c>
      <c r="O31" s="113">
        <f t="shared" si="21"/>
        <v>0.13364565784311466</v>
      </c>
      <c r="P31" s="113">
        <f t="shared" si="21"/>
        <v>0.14393851976644889</v>
      </c>
      <c r="Q31" s="113">
        <f t="shared" si="21"/>
        <v>0.14622325817544013</v>
      </c>
      <c r="R31" s="113">
        <f t="shared" si="21"/>
        <v>0.16939373658581625</v>
      </c>
      <c r="S31" s="113">
        <f t="shared" si="21"/>
        <v>0.16503196325956004</v>
      </c>
      <c r="T31" s="112"/>
      <c r="U31" s="112"/>
    </row>
    <row r="33" spans="19:19">
      <c r="S33">
        <f>17*3</f>
        <v>51</v>
      </c>
    </row>
    <row r="34" spans="19:19">
      <c r="S34">
        <v>4</v>
      </c>
    </row>
    <row r="35" spans="19:19">
      <c r="S35" s="87">
        <f>+S24/S34</f>
        <v>9.3602499463634414E-2</v>
      </c>
    </row>
    <row r="64" spans="2:3">
      <c r="B64" t="s">
        <v>69</v>
      </c>
      <c r="C64" s="88" t="s">
        <v>139</v>
      </c>
    </row>
    <row r="65" spans="2:5">
      <c r="B65" t="s">
        <v>84</v>
      </c>
      <c r="C65" s="89">
        <v>121461</v>
      </c>
      <c r="D65" s="87">
        <f>+C67/C65-1</f>
        <v>-0.5379504532319016</v>
      </c>
      <c r="E65" s="87">
        <f t="shared" ref="E65:E66" si="22">+$C$68/C65-1</f>
        <v>-0.57806209400548325</v>
      </c>
    </row>
    <row r="66" spans="2:5">
      <c r="B66" t="s">
        <v>85</v>
      </c>
      <c r="C66" s="89">
        <v>73326.333333333343</v>
      </c>
      <c r="D66" s="87">
        <f>+C67/C66-1</f>
        <v>-0.23464057932802684</v>
      </c>
      <c r="E66" s="87">
        <f t="shared" si="22"/>
        <v>-0.30108328522268046</v>
      </c>
    </row>
    <row r="67" spans="2:5">
      <c r="B67" t="s">
        <v>86</v>
      </c>
      <c r="C67" s="89">
        <v>56121</v>
      </c>
      <c r="E67" s="87">
        <f>+$C$68/C67-1</f>
        <v>-8.681242315710691E-2</v>
      </c>
    </row>
    <row r="68" spans="2:5">
      <c r="B68" t="s">
        <v>87</v>
      </c>
      <c r="C68" s="89">
        <f>+S7</f>
        <v>51249</v>
      </c>
      <c r="E68" s="87">
        <f>+$C$68/C68-1</f>
        <v>0</v>
      </c>
    </row>
    <row r="69" spans="2:5">
      <c r="C69" s="88" t="s">
        <v>67</v>
      </c>
      <c r="D69" s="88" t="s">
        <v>68</v>
      </c>
    </row>
    <row r="70" spans="2:5">
      <c r="B70" t="s">
        <v>69</v>
      </c>
      <c r="C70" s="88" t="s">
        <v>82</v>
      </c>
      <c r="D70" s="88" t="s">
        <v>82</v>
      </c>
      <c r="E70" s="88" t="s">
        <v>83</v>
      </c>
    </row>
    <row r="71" spans="2:5">
      <c r="B71" t="s">
        <v>86</v>
      </c>
      <c r="C71" s="89">
        <v>223</v>
      </c>
      <c r="D71" s="89">
        <v>2676</v>
      </c>
      <c r="E71" s="90">
        <v>4.7682685625701611E-2</v>
      </c>
    </row>
    <row r="72" spans="2:5">
      <c r="B72" s="126" t="s">
        <v>119</v>
      </c>
      <c r="C72" s="127">
        <f>+Z15</f>
        <v>145</v>
      </c>
      <c r="D72">
        <f>+C72*12</f>
        <v>1740</v>
      </c>
      <c r="E72" s="90" t="e">
        <f>+D72/#REF!</f>
        <v>#REF!</v>
      </c>
    </row>
    <row r="73" spans="2:5">
      <c r="B73" t="s">
        <v>91</v>
      </c>
      <c r="C73" s="89">
        <v>225</v>
      </c>
      <c r="D73" s="89">
        <v>2700</v>
      </c>
      <c r="E73" s="90">
        <v>4.3097944068445922E-2</v>
      </c>
    </row>
    <row r="74" spans="2:5">
      <c r="B74" t="s">
        <v>87</v>
      </c>
      <c r="C74" s="89">
        <v>173</v>
      </c>
      <c r="D74" s="89">
        <v>2076</v>
      </c>
      <c r="E74" s="90">
        <v>4.1589037802752568E-2</v>
      </c>
    </row>
    <row r="75" spans="2:5">
      <c r="B75" t="s">
        <v>85</v>
      </c>
      <c r="C75" s="89">
        <v>247</v>
      </c>
      <c r="D75" s="89">
        <v>2964</v>
      </c>
      <c r="E75" s="90">
        <v>4.0422040285663624E-2</v>
      </c>
    </row>
    <row r="76" spans="2:5">
      <c r="B76" t="s">
        <v>94</v>
      </c>
      <c r="C76" s="89">
        <v>157</v>
      </c>
      <c r="D76" s="89">
        <v>1884</v>
      </c>
      <c r="E76" s="90">
        <v>3.8491398684264294E-2</v>
      </c>
    </row>
    <row r="77" spans="2:5">
      <c r="B77" t="s">
        <v>88</v>
      </c>
      <c r="C77" s="89">
        <v>187</v>
      </c>
      <c r="D77" s="89">
        <v>2244</v>
      </c>
      <c r="E77" s="90">
        <v>3.7068239258635213E-2</v>
      </c>
    </row>
    <row r="78" spans="2:5">
      <c r="B78" t="s">
        <v>84</v>
      </c>
      <c r="C78" s="89">
        <v>309</v>
      </c>
      <c r="D78" s="89">
        <v>3708</v>
      </c>
      <c r="E78" s="90">
        <v>3.0528317731617557E-2</v>
      </c>
    </row>
    <row r="82" spans="2:19">
      <c r="B82" t="s">
        <v>98</v>
      </c>
    </row>
    <row r="83" spans="2:19">
      <c r="B83" t="s">
        <v>69</v>
      </c>
      <c r="C83" s="157" t="s">
        <v>70</v>
      </c>
      <c r="D83" s="157" t="s">
        <v>71</v>
      </c>
      <c r="E83" s="157" t="s">
        <v>72</v>
      </c>
      <c r="F83" s="157" t="s">
        <v>73</v>
      </c>
      <c r="G83" s="157" t="s">
        <v>74</v>
      </c>
      <c r="H83" s="157" t="s">
        <v>75</v>
      </c>
      <c r="I83" s="157" t="s">
        <v>76</v>
      </c>
      <c r="J83" s="157" t="s">
        <v>77</v>
      </c>
      <c r="K83" s="157" t="s">
        <v>78</v>
      </c>
      <c r="L83" s="157" t="s">
        <v>79</v>
      </c>
      <c r="M83" s="157" t="s">
        <v>80</v>
      </c>
      <c r="N83" s="157" t="s">
        <v>81</v>
      </c>
      <c r="O83" s="157" t="s">
        <v>124</v>
      </c>
      <c r="P83" s="157" t="s">
        <v>136</v>
      </c>
      <c r="Q83" s="157" t="s">
        <v>137</v>
      </c>
      <c r="R83" s="157" t="s">
        <v>138</v>
      </c>
      <c r="S83" s="157" t="s">
        <v>139</v>
      </c>
    </row>
    <row r="84" spans="2:19">
      <c r="B84" t="s">
        <v>119</v>
      </c>
      <c r="C84" s="90">
        <v>0</v>
      </c>
      <c r="D84" s="90">
        <v>3.8961038961038419E-3</v>
      </c>
      <c r="E84" s="90">
        <v>0.1212662337662338</v>
      </c>
      <c r="F84" s="90">
        <v>0.16201298701298694</v>
      </c>
      <c r="G84" s="90">
        <v>0.19724025974025983</v>
      </c>
      <c r="H84" s="90">
        <v>0.26032467532467529</v>
      </c>
      <c r="I84" s="90">
        <v>0.16327922077922086</v>
      </c>
      <c r="J84" s="90">
        <v>0.19863636363636372</v>
      </c>
      <c r="K84" s="90">
        <v>0.28366883116883113</v>
      </c>
      <c r="L84" s="90">
        <v>0.30230519480519491</v>
      </c>
      <c r="M84" s="90">
        <v>0.24211038961038955</v>
      </c>
      <c r="N84" s="90">
        <v>0.26636363636363636</v>
      </c>
      <c r="O84" s="90">
        <v>0.36204545454545456</v>
      </c>
      <c r="P84" s="90">
        <v>0.48795454545454553</v>
      </c>
      <c r="Q84" s="90">
        <v>0.51613636363636362</v>
      </c>
      <c r="R84" s="90">
        <v>0.58987012987012988</v>
      </c>
      <c r="S84" s="90">
        <v>0.58490259740259742</v>
      </c>
    </row>
    <row r="85" spans="2:19">
      <c r="B85" t="s">
        <v>85</v>
      </c>
      <c r="C85" s="90">
        <v>0</v>
      </c>
      <c r="D85" s="90">
        <v>0.20346429019706291</v>
      </c>
      <c r="E85" s="90">
        <v>0.27300112965984691</v>
      </c>
      <c r="F85" s="90">
        <v>0.17827108250103096</v>
      </c>
      <c r="G85" s="90">
        <v>0.23387545051910563</v>
      </c>
      <c r="H85" s="90">
        <v>0.31045921569330637</v>
      </c>
      <c r="I85" s="90">
        <v>0.33839588301744694</v>
      </c>
      <c r="J85" s="90">
        <v>0.2310064731302337</v>
      </c>
      <c r="K85" s="90">
        <v>0.24936792841901423</v>
      </c>
      <c r="L85" s="90">
        <v>0.34513797988129613</v>
      </c>
      <c r="M85" s="90">
        <v>0.36525668382076071</v>
      </c>
      <c r="N85" s="90">
        <v>0.4868475317828902</v>
      </c>
      <c r="O85" s="90">
        <v>0.50960210869838085</v>
      </c>
      <c r="P85" s="90">
        <v>0.50886693324248244</v>
      </c>
      <c r="Q85" s="90">
        <v>0.49973999892413357</v>
      </c>
      <c r="R85" s="90">
        <v>0.54096361778048729</v>
      </c>
      <c r="S85" s="90">
        <v>0.52699528411841712</v>
      </c>
    </row>
    <row r="86" spans="2:19">
      <c r="B86" t="s">
        <v>86</v>
      </c>
      <c r="C86" s="90">
        <v>0</v>
      </c>
      <c r="D86" s="90">
        <v>0.1006989452281104</v>
      </c>
      <c r="E86" s="90">
        <v>0.15821578345406029</v>
      </c>
      <c r="F86" s="90">
        <v>0.18319989833523964</v>
      </c>
      <c r="G86" s="90">
        <v>0.20208412758927441</v>
      </c>
      <c r="H86" s="90">
        <v>0.28466132926674281</v>
      </c>
      <c r="I86" s="90">
        <v>0.3117549879273096</v>
      </c>
      <c r="J86" s="90">
        <v>0.35549625111195837</v>
      </c>
      <c r="K86" s="90">
        <v>0.33722201042063804</v>
      </c>
      <c r="L86" s="90">
        <v>0.34715974075486078</v>
      </c>
      <c r="M86" s="90">
        <v>0.40930232558139545</v>
      </c>
      <c r="N86" s="90">
        <v>0.4177659168890584</v>
      </c>
      <c r="O86" s="90">
        <v>0.45886389630194424</v>
      </c>
      <c r="P86" s="90">
        <v>0.49574278815605544</v>
      </c>
      <c r="Q86" s="90">
        <v>0.49462447579107893</v>
      </c>
      <c r="R86" s="90">
        <v>0.47284280086415054</v>
      </c>
      <c r="S86" s="90">
        <v>0.46193925530562963</v>
      </c>
    </row>
    <row r="87" spans="2:19">
      <c r="B87" t="s">
        <v>90</v>
      </c>
      <c r="C87" s="90">
        <v>0</v>
      </c>
      <c r="D87" s="90">
        <v>2.2904071147060723E-2</v>
      </c>
      <c r="E87" s="90">
        <v>2.1294595877267231E-2</v>
      </c>
      <c r="F87" s="90">
        <v>4.3971689742690279E-2</v>
      </c>
      <c r="G87" s="90">
        <v>0.1238676928791036</v>
      </c>
      <c r="H87" s="90">
        <v>0.2254503435610673</v>
      </c>
      <c r="I87" s="90">
        <v>0.34715143511544899</v>
      </c>
      <c r="J87" s="90">
        <v>0.27697418649278838</v>
      </c>
      <c r="K87" s="90">
        <v>0.22045684336504134</v>
      </c>
      <c r="L87" s="90">
        <v>0.268741101458845</v>
      </c>
      <c r="M87" s="90">
        <v>0.26543961372593516</v>
      </c>
      <c r="N87" s="90">
        <v>0.29024204031941903</v>
      </c>
      <c r="O87" s="90">
        <v>0.38495346965726429</v>
      </c>
      <c r="P87" s="90">
        <v>0.42514908280543917</v>
      </c>
      <c r="Q87" s="90">
        <v>0.41625570022491387</v>
      </c>
      <c r="R87" s="90">
        <v>0.41280977240368943</v>
      </c>
      <c r="S87" s="90">
        <v>0.4216206177908921</v>
      </c>
    </row>
    <row r="88" spans="2:19">
      <c r="B88" t="s">
        <v>89</v>
      </c>
      <c r="C88" s="90">
        <v>0</v>
      </c>
      <c r="D88" s="90">
        <v>4.2905768541741329E-2</v>
      </c>
      <c r="E88" s="90">
        <v>7.1502149767108669E-2</v>
      </c>
      <c r="F88" s="90">
        <v>0.16889107846649942</v>
      </c>
      <c r="G88" s="90">
        <v>0.21889555714797559</v>
      </c>
      <c r="H88" s="90">
        <v>0.29946703690433529</v>
      </c>
      <c r="I88" s="90">
        <v>0.32495073450376211</v>
      </c>
      <c r="J88" s="90">
        <v>0.19643496954496587</v>
      </c>
      <c r="K88" s="90">
        <v>0.29400304550340373</v>
      </c>
      <c r="L88" s="90">
        <v>0.314179505553565</v>
      </c>
      <c r="M88" s="90">
        <v>0.27772303833751333</v>
      </c>
      <c r="N88" s="90">
        <v>0.35939179505553565</v>
      </c>
      <c r="O88" s="90">
        <v>0.37564940881404518</v>
      </c>
      <c r="P88" s="90">
        <v>0.3891302400573271</v>
      </c>
      <c r="Q88" s="90">
        <v>0.39685596560372627</v>
      </c>
      <c r="R88" s="90">
        <v>0.40870207810820491</v>
      </c>
      <c r="S88" s="90">
        <v>0.41642780365460408</v>
      </c>
    </row>
    <row r="89" spans="2:19">
      <c r="B89" t="s">
        <v>92</v>
      </c>
      <c r="C89" s="90">
        <v>0</v>
      </c>
      <c r="D89" s="90">
        <v>1.002780636262135E-2</v>
      </c>
      <c r="E89" s="90">
        <v>1.9398769513716996E-2</v>
      </c>
      <c r="F89" s="90">
        <v>6.2684737153241521E-2</v>
      </c>
      <c r="G89" s="90">
        <v>0.12346462899305943</v>
      </c>
      <c r="H89" s="90">
        <v>0.27756004641692034</v>
      </c>
      <c r="I89" s="90">
        <v>0.24559367678935029</v>
      </c>
      <c r="J89" s="90">
        <v>0.20585466249206319</v>
      </c>
      <c r="K89" s="90">
        <v>0.14400192674008716</v>
      </c>
      <c r="L89" s="90">
        <v>0.20670855866704607</v>
      </c>
      <c r="M89" s="90">
        <v>0.22770564666214166</v>
      </c>
      <c r="N89" s="90">
        <v>0.26527707836139514</v>
      </c>
      <c r="O89" s="90">
        <v>0.37969916580912133</v>
      </c>
      <c r="P89" s="90">
        <v>0.40943226851750492</v>
      </c>
      <c r="Q89" s="90">
        <v>0.39012107809865793</v>
      </c>
      <c r="R89" s="90">
        <v>0.38576401812887262</v>
      </c>
      <c r="S89" s="90">
        <v>0.38274253935585567</v>
      </c>
    </row>
    <row r="90" spans="2:19">
      <c r="B90" t="s">
        <v>87</v>
      </c>
      <c r="C90" s="90">
        <v>0</v>
      </c>
      <c r="D90" s="90">
        <v>0.1359418579703926</v>
      </c>
      <c r="E90" s="90">
        <v>0.21819352070371156</v>
      </c>
      <c r="F90" s="90">
        <v>0.21765715511692774</v>
      </c>
      <c r="G90" s="90">
        <v>0.16493241793606517</v>
      </c>
      <c r="H90" s="90">
        <v>0.2281699206178931</v>
      </c>
      <c r="I90" s="90">
        <v>0.17262926410641488</v>
      </c>
      <c r="J90" s="90">
        <v>0.23624222269899153</v>
      </c>
      <c r="K90" s="90">
        <v>0.34504398197811637</v>
      </c>
      <c r="L90" s="90">
        <v>0.31602660373310454</v>
      </c>
      <c r="M90" s="90">
        <v>0.29526925552456551</v>
      </c>
      <c r="N90" s="90">
        <v>0.33774940999785463</v>
      </c>
      <c r="O90" s="90">
        <v>0.35976721733533568</v>
      </c>
      <c r="P90" s="90">
        <v>0.38618322248444548</v>
      </c>
      <c r="Q90" s="90">
        <v>0.34971036258313659</v>
      </c>
      <c r="R90" s="90">
        <v>0.37124544089251232</v>
      </c>
      <c r="S90" s="90">
        <v>0.37440999785453766</v>
      </c>
    </row>
    <row r="91" spans="2:19">
      <c r="B91" t="s">
        <v>88</v>
      </c>
      <c r="C91" s="90">
        <v>0</v>
      </c>
      <c r="D91" s="90">
        <v>1.1006840905104287E-2</v>
      </c>
      <c r="E91" s="90">
        <v>4.5386774250131268E-3</v>
      </c>
      <c r="F91" s="90">
        <v>-1.1686546219961458E-2</v>
      </c>
      <c r="G91" s="90">
        <v>2.9117698649359758E-2</v>
      </c>
      <c r="H91" s="90">
        <v>0.22320645500789338</v>
      </c>
      <c r="I91" s="90">
        <v>0.22118926504122083</v>
      </c>
      <c r="J91" s="90">
        <v>0.26852745132432898</v>
      </c>
      <c r="K91" s="90">
        <v>0.24570250833187157</v>
      </c>
      <c r="L91" s="90">
        <v>0.26159884230836705</v>
      </c>
      <c r="M91" s="90">
        <v>0.23215225399052808</v>
      </c>
      <c r="N91" s="90">
        <v>0.31979038765128931</v>
      </c>
      <c r="O91" s="90">
        <v>0.29363269601824249</v>
      </c>
      <c r="P91" s="90">
        <v>0.3134537800385897</v>
      </c>
      <c r="Q91" s="90">
        <v>0.3422864409752675</v>
      </c>
      <c r="R91" s="90">
        <v>0.33002981932994202</v>
      </c>
      <c r="S91" s="90">
        <v>0.33755042974916671</v>
      </c>
    </row>
    <row r="92" spans="2:19">
      <c r="B92" t="s">
        <v>91</v>
      </c>
      <c r="C92" s="90">
        <v>0</v>
      </c>
      <c r="D92" s="90">
        <v>2.1107273425033934E-2</v>
      </c>
      <c r="E92" s="90">
        <v>3.9487769900422132E-2</v>
      </c>
      <c r="F92" s="90">
        <v>9.3457755155628375E-2</v>
      </c>
      <c r="G92" s="90">
        <v>9.2346846027994811E-2</v>
      </c>
      <c r="H92" s="90">
        <v>0.13959078147407533</v>
      </c>
      <c r="I92" s="90">
        <v>0.18974327899977772</v>
      </c>
      <c r="J92" s="90">
        <v>0.27215253792239791</v>
      </c>
      <c r="K92" s="90">
        <v>0.25571108283342414</v>
      </c>
      <c r="L92" s="90">
        <v>0.29750146438021363</v>
      </c>
      <c r="M92" s="90">
        <v>0.269890322971581</v>
      </c>
      <c r="N92" s="90">
        <v>0.23482599123391701</v>
      </c>
      <c r="O92" s="90">
        <v>0.28194873659334663</v>
      </c>
      <c r="P92" s="90">
        <v>0.29235088569754986</v>
      </c>
      <c r="Q92" s="90">
        <v>0.25930638873740119</v>
      </c>
      <c r="R92" s="90">
        <v>0.28421095154416376</v>
      </c>
      <c r="S92" s="90">
        <v>0.29360318325960932</v>
      </c>
    </row>
    <row r="93" spans="2:19">
      <c r="B93" t="s">
        <v>93</v>
      </c>
      <c r="C93" s="90">
        <v>0</v>
      </c>
      <c r="D93" s="90">
        <v>-2.9423701298700866E-3</v>
      </c>
      <c r="E93" s="90">
        <v>3.0303030303030276E-2</v>
      </c>
      <c r="F93" s="90">
        <v>0.10386228354978355</v>
      </c>
      <c r="G93" s="90">
        <v>0.13118912337662336</v>
      </c>
      <c r="H93" s="90">
        <v>0.18012716450216448</v>
      </c>
      <c r="I93" s="90">
        <v>0.22020427489177496</v>
      </c>
      <c r="J93" s="90">
        <v>0.22020427489177496</v>
      </c>
      <c r="K93" s="90">
        <v>0.22020427489177496</v>
      </c>
      <c r="L93" s="90">
        <v>0.22020427489177496</v>
      </c>
      <c r="M93" s="90">
        <v>0.22020427489177496</v>
      </c>
      <c r="N93" s="90">
        <v>0.22020427489177496</v>
      </c>
      <c r="O93" s="90">
        <v>0.4041531385281385</v>
      </c>
      <c r="P93" s="90">
        <v>0.47324810606060597</v>
      </c>
      <c r="Q93" s="90">
        <v>0.40902326839826841</v>
      </c>
      <c r="R93" s="90">
        <v>0.28006628787878785</v>
      </c>
      <c r="S93" s="90">
        <v>0.28006628787878785</v>
      </c>
    </row>
  </sheetData>
  <sortState ref="B84:S95">
    <sortCondition descending="1" ref="S84:S95"/>
  </sortState>
  <mergeCells count="1">
    <mergeCell ref="W2:X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workbookViewId="0">
      <selection activeCell="O6" sqref="O6"/>
    </sheetView>
  </sheetViews>
  <sheetFormatPr baseColWidth="10" defaultColWidth="10.7109375" defaultRowHeight="15"/>
  <cols>
    <col min="2" max="2" width="17.42578125" bestFit="1" customWidth="1"/>
    <col min="3" max="3" width="10.42578125" bestFit="1" customWidth="1"/>
    <col min="4" max="4" width="6.28515625" bestFit="1" customWidth="1"/>
    <col min="5" max="5" width="15.5703125" bestFit="1" customWidth="1"/>
    <col min="6" max="6" width="7.28515625" bestFit="1" customWidth="1"/>
    <col min="7" max="7" width="15.85546875" bestFit="1" customWidth="1"/>
    <col min="8" max="8" width="11.28515625" bestFit="1" customWidth="1"/>
    <col min="9" max="9" width="14.140625" bestFit="1" customWidth="1"/>
    <col min="11" max="11" width="17.42578125" bestFit="1" customWidth="1"/>
    <col min="12" max="12" width="19" bestFit="1" customWidth="1"/>
  </cols>
  <sheetData>
    <row r="1" spans="2:12">
      <c r="B1" t="s">
        <v>104</v>
      </c>
      <c r="K1" t="s">
        <v>69</v>
      </c>
      <c r="L1" s="88" t="s">
        <v>118</v>
      </c>
    </row>
    <row r="2" spans="2:12">
      <c r="B2" s="88" t="s">
        <v>33</v>
      </c>
      <c r="C2" s="88" t="s">
        <v>105</v>
      </c>
      <c r="D2" s="88" t="s">
        <v>106</v>
      </c>
      <c r="E2" s="88" t="s">
        <v>107</v>
      </c>
      <c r="F2" s="88" t="s">
        <v>108</v>
      </c>
      <c r="G2" s="88" t="s">
        <v>109</v>
      </c>
      <c r="H2" s="88" t="s">
        <v>110</v>
      </c>
      <c r="K2" t="s">
        <v>86</v>
      </c>
      <c r="L2" s="90">
        <f>+I22</f>
        <v>8.72939625359761E-2</v>
      </c>
    </row>
    <row r="3" spans="2:12">
      <c r="B3" s="88" t="s">
        <v>33</v>
      </c>
      <c r="C3" s="88">
        <v>3</v>
      </c>
      <c r="D3" s="88">
        <v>2</v>
      </c>
      <c r="E3" s="88">
        <v>1</v>
      </c>
      <c r="F3" s="88" t="s">
        <v>111</v>
      </c>
      <c r="G3" s="121">
        <v>1549</v>
      </c>
      <c r="H3" s="121">
        <f t="shared" ref="H3:H5" si="0">+G3*365</f>
        <v>565385</v>
      </c>
      <c r="K3" t="s">
        <v>91</v>
      </c>
      <c r="L3" s="90">
        <f>+I50</f>
        <v>9.0546443415094768E-2</v>
      </c>
    </row>
    <row r="4" spans="2:12">
      <c r="B4" s="88" t="s">
        <v>33</v>
      </c>
      <c r="C4" s="88">
        <v>3</v>
      </c>
      <c r="D4" s="88">
        <v>1</v>
      </c>
      <c r="E4" s="88" t="s">
        <v>111</v>
      </c>
      <c r="F4" s="88" t="s">
        <v>111</v>
      </c>
      <c r="G4" s="121">
        <v>1300</v>
      </c>
      <c r="H4" s="121">
        <f t="shared" si="0"/>
        <v>474500</v>
      </c>
      <c r="K4" t="s">
        <v>87</v>
      </c>
      <c r="L4" s="90">
        <f>+I6</f>
        <v>7.4961353238086323E-2</v>
      </c>
    </row>
    <row r="5" spans="2:12">
      <c r="B5" s="88" t="s">
        <v>33</v>
      </c>
      <c r="C5" s="88">
        <v>3</v>
      </c>
      <c r="D5" s="88">
        <v>2</v>
      </c>
      <c r="E5" s="88">
        <v>1</v>
      </c>
      <c r="F5" s="88" t="s">
        <v>111</v>
      </c>
      <c r="G5" s="121">
        <v>839</v>
      </c>
      <c r="H5" s="121">
        <f t="shared" si="0"/>
        <v>306235</v>
      </c>
      <c r="K5" t="s">
        <v>85</v>
      </c>
      <c r="L5" s="90">
        <f>+I59</f>
        <v>8.4524365854639016E-2</v>
      </c>
    </row>
    <row r="6" spans="2:12">
      <c r="B6" s="88"/>
      <c r="C6" s="88"/>
      <c r="D6" s="88"/>
      <c r="E6" s="88"/>
      <c r="F6" s="88"/>
      <c r="G6" s="122">
        <f>+AVERAGE(G3:G5)</f>
        <v>1229.3333333333333</v>
      </c>
      <c r="H6" s="122">
        <f>+G6*365</f>
        <v>448706.66666666663</v>
      </c>
      <c r="I6" s="90">
        <f>+H6/('Estudios Mercado SOFTEC'!N7*120)</f>
        <v>7.4961353238086323E-2</v>
      </c>
      <c r="K6" t="s">
        <v>94</v>
      </c>
      <c r="L6" s="90">
        <f>+I66</f>
        <v>6.8916935670602975E-2</v>
      </c>
    </row>
    <row r="7" spans="2:12">
      <c r="B7" s="88"/>
      <c r="C7" s="88"/>
      <c r="D7" s="119"/>
      <c r="E7" s="88"/>
      <c r="F7" s="88"/>
      <c r="G7" s="88"/>
      <c r="H7" s="88"/>
      <c r="I7" s="120"/>
      <c r="K7" t="s">
        <v>88</v>
      </c>
      <c r="L7" s="90">
        <f>+I74</f>
        <v>7.1502638734293578E-2</v>
      </c>
    </row>
    <row r="8" spans="2:12">
      <c r="B8" s="88"/>
      <c r="C8" s="88"/>
      <c r="D8" s="88"/>
      <c r="E8" s="88"/>
      <c r="F8" s="88"/>
      <c r="G8" s="88"/>
      <c r="I8" s="120"/>
      <c r="K8" t="s">
        <v>84</v>
      </c>
      <c r="L8" s="90">
        <f>+I34</f>
        <v>8.0346061418965012E-2</v>
      </c>
    </row>
    <row r="9" spans="2:12">
      <c r="B9" t="s">
        <v>104</v>
      </c>
    </row>
    <row r="10" spans="2:12">
      <c r="B10" s="88" t="s">
        <v>112</v>
      </c>
      <c r="C10" s="88" t="s">
        <v>105</v>
      </c>
      <c r="D10" s="88" t="s">
        <v>106</v>
      </c>
      <c r="E10" s="88" t="s">
        <v>107</v>
      </c>
      <c r="F10" s="88" t="s">
        <v>108</v>
      </c>
      <c r="G10" s="88" t="s">
        <v>109</v>
      </c>
      <c r="H10" s="88" t="s">
        <v>110</v>
      </c>
    </row>
    <row r="11" spans="2:12">
      <c r="B11" s="88" t="s">
        <v>112</v>
      </c>
      <c r="C11" s="88">
        <v>3</v>
      </c>
      <c r="D11" s="88">
        <v>3</v>
      </c>
      <c r="E11" s="88" t="s">
        <v>111</v>
      </c>
      <c r="F11" s="88" t="s">
        <v>111</v>
      </c>
      <c r="G11" s="121">
        <v>1300</v>
      </c>
      <c r="H11" s="121">
        <f>+G11*365</f>
        <v>474500</v>
      </c>
    </row>
    <row r="12" spans="2:12">
      <c r="B12" s="88" t="s">
        <v>112</v>
      </c>
      <c r="C12" s="88">
        <v>3</v>
      </c>
      <c r="D12" s="88">
        <v>3</v>
      </c>
      <c r="E12" s="88" t="s">
        <v>111</v>
      </c>
      <c r="F12" s="88" t="s">
        <v>111</v>
      </c>
      <c r="G12" s="121">
        <v>1338</v>
      </c>
      <c r="H12" s="121">
        <f t="shared" ref="H12:H21" si="1">+G12*365</f>
        <v>488370</v>
      </c>
    </row>
    <row r="13" spans="2:12">
      <c r="B13" s="88" t="s">
        <v>112</v>
      </c>
      <c r="C13" s="88">
        <v>3</v>
      </c>
      <c r="D13" s="88">
        <v>3</v>
      </c>
      <c r="E13" s="88" t="s">
        <v>111</v>
      </c>
      <c r="F13" s="88" t="s">
        <v>111</v>
      </c>
      <c r="G13" s="121">
        <v>1262</v>
      </c>
      <c r="H13" s="121">
        <f t="shared" si="1"/>
        <v>460630</v>
      </c>
    </row>
    <row r="14" spans="2:12">
      <c r="B14" s="88" t="s">
        <v>112</v>
      </c>
      <c r="C14" s="88">
        <v>3</v>
      </c>
      <c r="D14" s="88">
        <v>3</v>
      </c>
      <c r="E14" s="88" t="s">
        <v>111</v>
      </c>
      <c r="F14" s="88" t="s">
        <v>111</v>
      </c>
      <c r="G14" s="121">
        <v>1109</v>
      </c>
      <c r="H14" s="121">
        <f t="shared" si="1"/>
        <v>404785</v>
      </c>
    </row>
    <row r="15" spans="2:12">
      <c r="B15" s="88" t="s">
        <v>112</v>
      </c>
      <c r="C15" s="88">
        <v>3</v>
      </c>
      <c r="D15" s="88">
        <v>3</v>
      </c>
      <c r="E15" s="88" t="s">
        <v>111</v>
      </c>
      <c r="F15" s="88" t="s">
        <v>111</v>
      </c>
      <c r="G15" s="121">
        <v>1396</v>
      </c>
      <c r="H15" s="121">
        <f t="shared" si="1"/>
        <v>509540</v>
      </c>
    </row>
    <row r="16" spans="2:12">
      <c r="B16" s="88" t="s">
        <v>112</v>
      </c>
      <c r="C16" s="88">
        <v>3</v>
      </c>
      <c r="D16" s="88">
        <v>3</v>
      </c>
      <c r="E16" s="88" t="s">
        <v>111</v>
      </c>
      <c r="F16" s="88" t="s">
        <v>111</v>
      </c>
      <c r="G16" s="121">
        <v>1759</v>
      </c>
      <c r="H16" s="121">
        <f t="shared" si="1"/>
        <v>642035</v>
      </c>
    </row>
    <row r="17" spans="2:9">
      <c r="B17" s="88" t="s">
        <v>112</v>
      </c>
      <c r="C17" s="88">
        <v>3</v>
      </c>
      <c r="D17" s="88">
        <v>3</v>
      </c>
      <c r="E17" s="88" t="s">
        <v>111</v>
      </c>
      <c r="F17" s="88" t="s">
        <v>111</v>
      </c>
      <c r="G17" s="121">
        <v>2199</v>
      </c>
      <c r="H17" s="121">
        <f t="shared" si="1"/>
        <v>802635</v>
      </c>
    </row>
    <row r="18" spans="2:9">
      <c r="B18" s="88" t="s">
        <v>112</v>
      </c>
      <c r="C18" s="88">
        <v>3</v>
      </c>
      <c r="D18" s="88">
        <v>3</v>
      </c>
      <c r="E18" s="88" t="s">
        <v>111</v>
      </c>
      <c r="F18" s="88" t="s">
        <v>111</v>
      </c>
      <c r="G18" s="121">
        <v>2008</v>
      </c>
      <c r="H18" s="121">
        <f t="shared" si="1"/>
        <v>732920</v>
      </c>
    </row>
    <row r="19" spans="2:9">
      <c r="B19" s="88" t="s">
        <v>112</v>
      </c>
      <c r="C19" s="88">
        <v>3</v>
      </c>
      <c r="D19" s="88">
        <v>3</v>
      </c>
      <c r="E19" s="88" t="s">
        <v>111</v>
      </c>
      <c r="F19" s="88" t="s">
        <v>111</v>
      </c>
      <c r="G19" s="121">
        <v>1931</v>
      </c>
      <c r="H19" s="121">
        <f t="shared" si="1"/>
        <v>704815</v>
      </c>
    </row>
    <row r="20" spans="2:9">
      <c r="B20" s="88" t="s">
        <v>112</v>
      </c>
      <c r="C20" s="88">
        <v>3</v>
      </c>
      <c r="D20" s="88">
        <v>3</v>
      </c>
      <c r="E20" s="88" t="s">
        <v>111</v>
      </c>
      <c r="F20" s="88" t="s">
        <v>111</v>
      </c>
      <c r="G20" s="121">
        <v>1606</v>
      </c>
      <c r="H20" s="121">
        <f t="shared" si="1"/>
        <v>586190</v>
      </c>
    </row>
    <row r="21" spans="2:9">
      <c r="B21" s="88" t="s">
        <v>112</v>
      </c>
      <c r="C21" s="88">
        <v>3</v>
      </c>
      <c r="D21" s="88">
        <v>3</v>
      </c>
      <c r="E21" s="88" t="s">
        <v>111</v>
      </c>
      <c r="F21" s="88" t="s">
        <v>111</v>
      </c>
      <c r="G21" s="121">
        <v>1702</v>
      </c>
      <c r="H21" s="121">
        <f t="shared" si="1"/>
        <v>621230</v>
      </c>
    </row>
    <row r="22" spans="2:9">
      <c r="B22" s="88"/>
      <c r="C22" s="88"/>
      <c r="D22" s="88"/>
      <c r="E22" s="88"/>
      <c r="F22" s="88"/>
      <c r="G22" s="122">
        <f>+AVERAGE(G11:G21)</f>
        <v>1600.909090909091</v>
      </c>
      <c r="H22" s="122">
        <f>+G22*365</f>
        <v>584331.81818181823</v>
      </c>
      <c r="I22" s="90">
        <f>+H22/('Estudios Mercado SOFTEC'!N6*120)</f>
        <v>8.72939625359761E-2</v>
      </c>
    </row>
    <row r="23" spans="2:9">
      <c r="G23" s="123"/>
      <c r="H23" s="121"/>
    </row>
    <row r="25" spans="2:9">
      <c r="B25" t="s">
        <v>104</v>
      </c>
    </row>
    <row r="26" spans="2:9">
      <c r="B26" s="88" t="s">
        <v>113</v>
      </c>
      <c r="C26" s="88" t="s">
        <v>105</v>
      </c>
      <c r="D26" s="88" t="s">
        <v>106</v>
      </c>
      <c r="E26" s="88" t="s">
        <v>107</v>
      </c>
      <c r="F26" s="88" t="s">
        <v>108</v>
      </c>
      <c r="G26" s="88" t="s">
        <v>109</v>
      </c>
      <c r="H26" s="88" t="s">
        <v>110</v>
      </c>
    </row>
    <row r="27" spans="2:9">
      <c r="B27" s="88" t="s">
        <v>113</v>
      </c>
      <c r="C27" s="88">
        <v>3</v>
      </c>
      <c r="D27" s="88">
        <v>3</v>
      </c>
      <c r="E27" s="88" t="s">
        <v>111</v>
      </c>
      <c r="F27" s="88" t="s">
        <v>111</v>
      </c>
      <c r="G27" s="121">
        <v>3690</v>
      </c>
      <c r="H27" s="121">
        <f>+G27*365</f>
        <v>1346850</v>
      </c>
    </row>
    <row r="28" spans="2:9">
      <c r="B28" s="88" t="s">
        <v>113</v>
      </c>
      <c r="C28" s="88">
        <v>3</v>
      </c>
      <c r="D28" s="88">
        <v>3</v>
      </c>
      <c r="E28" s="88" t="s">
        <v>111</v>
      </c>
      <c r="F28" s="88" t="s">
        <v>111</v>
      </c>
      <c r="G28" s="121">
        <v>3442</v>
      </c>
      <c r="H28" s="121">
        <f t="shared" ref="H28:H33" si="2">+G28*365</f>
        <v>1256330</v>
      </c>
    </row>
    <row r="29" spans="2:9">
      <c r="B29" s="88" t="s">
        <v>113</v>
      </c>
      <c r="C29" s="88">
        <v>3</v>
      </c>
      <c r="D29" s="88">
        <v>3</v>
      </c>
      <c r="E29" s="88" t="s">
        <v>111</v>
      </c>
      <c r="F29" s="88" t="s">
        <v>111</v>
      </c>
      <c r="G29" s="121">
        <v>3616</v>
      </c>
      <c r="H29" s="121">
        <f t="shared" si="2"/>
        <v>1319840</v>
      </c>
    </row>
    <row r="30" spans="2:9">
      <c r="B30" s="88" t="s">
        <v>113</v>
      </c>
      <c r="C30" s="88">
        <v>3</v>
      </c>
      <c r="D30" s="88">
        <v>3</v>
      </c>
      <c r="E30" s="88" t="s">
        <v>111</v>
      </c>
      <c r="F30" s="88" t="s">
        <v>111</v>
      </c>
      <c r="G30" s="121">
        <v>3499</v>
      </c>
      <c r="H30" s="121">
        <f t="shared" si="2"/>
        <v>1277135</v>
      </c>
    </row>
    <row r="31" spans="2:9">
      <c r="B31" s="88" t="s">
        <v>113</v>
      </c>
      <c r="C31" s="88">
        <v>3</v>
      </c>
      <c r="D31" s="88">
        <v>3</v>
      </c>
      <c r="E31" s="88" t="s">
        <v>111</v>
      </c>
      <c r="F31" s="88" t="s">
        <v>111</v>
      </c>
      <c r="G31" s="121">
        <v>4991</v>
      </c>
      <c r="H31" s="121">
        <f t="shared" si="2"/>
        <v>1821715</v>
      </c>
    </row>
    <row r="32" spans="2:9">
      <c r="B32" s="88" t="s">
        <v>113</v>
      </c>
      <c r="C32" s="88">
        <v>3</v>
      </c>
      <c r="D32" s="88">
        <v>3</v>
      </c>
      <c r="E32" s="88" t="s">
        <v>111</v>
      </c>
      <c r="F32" s="88" t="s">
        <v>111</v>
      </c>
      <c r="G32" s="121">
        <v>3346</v>
      </c>
      <c r="H32" s="121">
        <f t="shared" si="2"/>
        <v>1221290</v>
      </c>
    </row>
    <row r="33" spans="2:9">
      <c r="B33" s="88" t="s">
        <v>113</v>
      </c>
      <c r="C33" s="88">
        <v>3</v>
      </c>
      <c r="D33" s="88">
        <v>3</v>
      </c>
      <c r="E33" s="88" t="s">
        <v>111</v>
      </c>
      <c r="F33" s="88" t="s">
        <v>111</v>
      </c>
      <c r="G33" s="121">
        <v>3786</v>
      </c>
      <c r="H33" s="121">
        <f t="shared" si="2"/>
        <v>1381890</v>
      </c>
    </row>
    <row r="34" spans="2:9">
      <c r="B34" s="88"/>
      <c r="C34" s="88"/>
      <c r="D34" s="88"/>
      <c r="E34" s="88"/>
      <c r="F34" s="88"/>
      <c r="G34" s="122">
        <f>+AVERAGE(G27:G33)</f>
        <v>3767.1428571428573</v>
      </c>
      <c r="H34" s="122">
        <f>+G34*365</f>
        <v>1375007.142857143</v>
      </c>
      <c r="I34" s="90">
        <f>+H34/('Estudios Mercado SOFTEC'!N4*120)</f>
        <v>8.0346061418965012E-2</v>
      </c>
    </row>
    <row r="37" spans="2:9">
      <c r="B37" t="s">
        <v>104</v>
      </c>
    </row>
    <row r="38" spans="2:9">
      <c r="B38" s="88" t="s">
        <v>114</v>
      </c>
      <c r="C38" s="88" t="s">
        <v>105</v>
      </c>
      <c r="D38" s="88" t="s">
        <v>106</v>
      </c>
      <c r="E38" s="88" t="s">
        <v>107</v>
      </c>
      <c r="F38" s="88" t="s">
        <v>108</v>
      </c>
      <c r="G38" s="88" t="s">
        <v>109</v>
      </c>
      <c r="H38" s="88" t="s">
        <v>110</v>
      </c>
    </row>
    <row r="39" spans="2:9">
      <c r="B39" s="88" t="s">
        <v>114</v>
      </c>
      <c r="C39" s="88">
        <v>3</v>
      </c>
      <c r="D39" s="88">
        <v>3</v>
      </c>
      <c r="E39" s="88" t="s">
        <v>111</v>
      </c>
      <c r="F39" s="88" t="s">
        <v>111</v>
      </c>
      <c r="G39" s="121">
        <v>1950</v>
      </c>
      <c r="H39" s="121">
        <f>+G39*365</f>
        <v>711750</v>
      </c>
    </row>
    <row r="40" spans="2:9">
      <c r="B40" s="88" t="s">
        <v>114</v>
      </c>
      <c r="C40" s="88">
        <v>3</v>
      </c>
      <c r="D40" s="88">
        <v>3</v>
      </c>
      <c r="E40" s="88" t="s">
        <v>111</v>
      </c>
      <c r="F40" s="88" t="s">
        <v>111</v>
      </c>
      <c r="G40" s="121">
        <v>1912</v>
      </c>
      <c r="H40" s="121">
        <f t="shared" ref="H40:H49" si="3">+G40*365</f>
        <v>697880</v>
      </c>
    </row>
    <row r="41" spans="2:9">
      <c r="B41" s="88" t="s">
        <v>114</v>
      </c>
      <c r="C41" s="88">
        <v>3</v>
      </c>
      <c r="D41" s="88">
        <v>3</v>
      </c>
      <c r="E41" s="88" t="s">
        <v>111</v>
      </c>
      <c r="F41" s="88" t="s">
        <v>111</v>
      </c>
      <c r="G41" s="121">
        <v>1491</v>
      </c>
      <c r="H41" s="121">
        <f t="shared" si="3"/>
        <v>544215</v>
      </c>
    </row>
    <row r="42" spans="2:9">
      <c r="B42" s="88" t="s">
        <v>114</v>
      </c>
      <c r="C42" s="88">
        <v>3</v>
      </c>
      <c r="D42" s="88">
        <v>3</v>
      </c>
      <c r="E42" s="88" t="s">
        <v>111</v>
      </c>
      <c r="F42" s="88" t="s">
        <v>111</v>
      </c>
      <c r="G42" s="121">
        <v>2103</v>
      </c>
      <c r="H42" s="121">
        <f t="shared" si="3"/>
        <v>767595</v>
      </c>
    </row>
    <row r="43" spans="2:9">
      <c r="B43" s="88" t="s">
        <v>114</v>
      </c>
      <c r="C43" s="88">
        <v>3</v>
      </c>
      <c r="D43" s="88">
        <v>3</v>
      </c>
      <c r="E43" s="88" t="s">
        <v>111</v>
      </c>
      <c r="F43" s="88" t="s">
        <v>111</v>
      </c>
      <c r="G43" s="121">
        <v>1702</v>
      </c>
      <c r="H43" s="121">
        <f t="shared" si="3"/>
        <v>621230</v>
      </c>
    </row>
    <row r="44" spans="2:9">
      <c r="B44" s="88" t="s">
        <v>114</v>
      </c>
      <c r="C44" s="88">
        <v>3</v>
      </c>
      <c r="D44" s="88">
        <v>3</v>
      </c>
      <c r="E44" s="88" t="s">
        <v>111</v>
      </c>
      <c r="F44" s="88" t="s">
        <v>111</v>
      </c>
      <c r="G44" s="121">
        <v>1396</v>
      </c>
      <c r="H44" s="121">
        <f t="shared" si="3"/>
        <v>509540</v>
      </c>
    </row>
    <row r="45" spans="2:9">
      <c r="B45" s="88" t="s">
        <v>114</v>
      </c>
      <c r="C45" s="88">
        <v>3</v>
      </c>
      <c r="D45" s="88">
        <v>3</v>
      </c>
      <c r="E45" s="88" t="s">
        <v>111</v>
      </c>
      <c r="F45" s="88" t="s">
        <v>111</v>
      </c>
      <c r="G45" s="121">
        <v>2161</v>
      </c>
      <c r="H45" s="121">
        <f t="shared" si="3"/>
        <v>788765</v>
      </c>
    </row>
    <row r="46" spans="2:9">
      <c r="B46" s="88" t="s">
        <v>114</v>
      </c>
      <c r="C46" s="88">
        <v>3</v>
      </c>
      <c r="D46" s="88">
        <v>3</v>
      </c>
      <c r="E46" s="88" t="s">
        <v>111</v>
      </c>
      <c r="F46" s="88" t="s">
        <v>111</v>
      </c>
      <c r="G46" s="121">
        <v>1797</v>
      </c>
      <c r="H46" s="121">
        <f t="shared" si="3"/>
        <v>655905</v>
      </c>
    </row>
    <row r="47" spans="2:9">
      <c r="B47" s="88" t="s">
        <v>114</v>
      </c>
      <c r="C47" s="88">
        <v>3</v>
      </c>
      <c r="D47" s="88">
        <v>3</v>
      </c>
      <c r="E47" s="88" t="s">
        <v>111</v>
      </c>
      <c r="F47" s="88" t="s">
        <v>111</v>
      </c>
      <c r="G47" s="121">
        <v>2199</v>
      </c>
      <c r="H47" s="121">
        <f t="shared" si="3"/>
        <v>802635</v>
      </c>
    </row>
    <row r="48" spans="2:9">
      <c r="B48" s="88" t="s">
        <v>114</v>
      </c>
      <c r="C48" s="88">
        <v>3</v>
      </c>
      <c r="D48" s="88">
        <v>3</v>
      </c>
      <c r="E48" s="88" t="s">
        <v>111</v>
      </c>
      <c r="F48" s="88" t="s">
        <v>111</v>
      </c>
      <c r="G48" s="121">
        <v>1778</v>
      </c>
      <c r="H48" s="121">
        <f t="shared" si="3"/>
        <v>648970</v>
      </c>
    </row>
    <row r="49" spans="2:9">
      <c r="B49" s="88" t="s">
        <v>114</v>
      </c>
      <c r="C49" s="88">
        <v>3</v>
      </c>
      <c r="D49" s="88">
        <v>3</v>
      </c>
      <c r="E49" s="88" t="s">
        <v>111</v>
      </c>
      <c r="F49" s="88" t="s">
        <v>111</v>
      </c>
      <c r="G49" s="121">
        <v>1530</v>
      </c>
      <c r="H49" s="121">
        <f t="shared" si="3"/>
        <v>558450</v>
      </c>
    </row>
    <row r="50" spans="2:9">
      <c r="B50" s="88"/>
      <c r="C50" s="88"/>
      <c r="D50" s="88"/>
      <c r="E50" s="88"/>
      <c r="F50" s="88"/>
      <c r="G50" s="122">
        <f>+AVERAGE(G39:G49)</f>
        <v>1819.909090909091</v>
      </c>
      <c r="H50" s="122">
        <f>+G50*365</f>
        <v>664266.81818181823</v>
      </c>
      <c r="I50" s="90">
        <f>+H50/('Estudios Mercado SOFTEC'!N11*120)</f>
        <v>9.0546443415094768E-2</v>
      </c>
    </row>
    <row r="53" spans="2:9">
      <c r="B53" t="s">
        <v>104</v>
      </c>
    </row>
    <row r="54" spans="2:9">
      <c r="B54" s="88" t="s">
        <v>115</v>
      </c>
      <c r="C54" s="88" t="s">
        <v>105</v>
      </c>
      <c r="D54" s="88" t="s">
        <v>106</v>
      </c>
      <c r="E54" s="88" t="s">
        <v>107</v>
      </c>
      <c r="F54" s="88" t="s">
        <v>108</v>
      </c>
      <c r="G54" s="88" t="s">
        <v>109</v>
      </c>
      <c r="H54" s="88" t="s">
        <v>110</v>
      </c>
    </row>
    <row r="55" spans="2:9">
      <c r="B55" s="88" t="s">
        <v>115</v>
      </c>
      <c r="C55" s="88">
        <v>3</v>
      </c>
      <c r="D55" s="88">
        <v>3</v>
      </c>
      <c r="E55" s="88" t="s">
        <v>111</v>
      </c>
      <c r="F55" s="88" t="s">
        <v>111</v>
      </c>
      <c r="G55" s="121">
        <v>2390</v>
      </c>
      <c r="H55" s="121">
        <f>+G55*365</f>
        <v>872350</v>
      </c>
    </row>
    <row r="56" spans="2:9">
      <c r="B56" s="88" t="s">
        <v>115</v>
      </c>
      <c r="C56" s="88">
        <v>3</v>
      </c>
      <c r="D56" s="88">
        <v>3</v>
      </c>
      <c r="E56" s="88" t="s">
        <v>111</v>
      </c>
      <c r="F56" s="88" t="s">
        <v>111</v>
      </c>
      <c r="G56" s="121">
        <v>2352</v>
      </c>
      <c r="H56" s="121">
        <f t="shared" ref="H56:H58" si="4">+G56*365</f>
        <v>858480</v>
      </c>
    </row>
    <row r="57" spans="2:9">
      <c r="B57" s="88" t="s">
        <v>115</v>
      </c>
      <c r="C57" s="88">
        <v>3</v>
      </c>
      <c r="D57" s="88">
        <v>3</v>
      </c>
      <c r="E57" s="88" t="s">
        <v>111</v>
      </c>
      <c r="F57" s="88" t="s">
        <v>111</v>
      </c>
      <c r="G57" s="121">
        <v>1855</v>
      </c>
      <c r="H57" s="121">
        <f t="shared" si="4"/>
        <v>677075</v>
      </c>
    </row>
    <row r="58" spans="2:9">
      <c r="B58" s="88" t="s">
        <v>115</v>
      </c>
      <c r="C58" s="88">
        <v>3</v>
      </c>
      <c r="D58" s="88">
        <v>3</v>
      </c>
      <c r="E58" s="88" t="s">
        <v>111</v>
      </c>
      <c r="F58" s="88" t="s">
        <v>111</v>
      </c>
      <c r="G58" s="121">
        <v>2620</v>
      </c>
      <c r="H58" s="121">
        <f t="shared" si="4"/>
        <v>956300</v>
      </c>
    </row>
    <row r="59" spans="2:9">
      <c r="B59" s="88"/>
      <c r="C59" s="88"/>
      <c r="D59" s="88"/>
      <c r="E59" s="88"/>
      <c r="F59" s="88"/>
      <c r="G59" s="122">
        <f>+AVERAGE(G55:G58)</f>
        <v>2304.25</v>
      </c>
      <c r="H59" s="122">
        <f>+G59*365</f>
        <v>841051.25</v>
      </c>
      <c r="I59" s="90">
        <f>+H59/('Estudios Mercado SOFTEC'!N5*120)</f>
        <v>8.4524365854639016E-2</v>
      </c>
    </row>
    <row r="63" spans="2:9">
      <c r="B63" t="s">
        <v>104</v>
      </c>
    </row>
    <row r="64" spans="2:9">
      <c r="B64" s="88" t="s">
        <v>116</v>
      </c>
      <c r="C64" s="88" t="s">
        <v>105</v>
      </c>
      <c r="D64" s="88" t="s">
        <v>106</v>
      </c>
      <c r="E64" s="88" t="s">
        <v>107</v>
      </c>
      <c r="F64" s="88" t="s">
        <v>108</v>
      </c>
      <c r="G64" s="88" t="s">
        <v>109</v>
      </c>
      <c r="H64" s="88" t="s">
        <v>110</v>
      </c>
    </row>
    <row r="65" spans="2:9">
      <c r="B65" s="88" t="s">
        <v>116</v>
      </c>
      <c r="C65" s="88">
        <v>3</v>
      </c>
      <c r="D65" s="88">
        <v>3</v>
      </c>
      <c r="E65" s="88" t="s">
        <v>111</v>
      </c>
      <c r="F65" s="88" t="s">
        <v>111</v>
      </c>
      <c r="G65" s="121">
        <v>1109</v>
      </c>
      <c r="H65" s="121">
        <f t="shared" ref="H65" si="5">+G65*365</f>
        <v>404785</v>
      </c>
    </row>
    <row r="66" spans="2:9">
      <c r="B66" s="88"/>
      <c r="C66" s="88"/>
      <c r="D66" s="88"/>
      <c r="E66" s="88"/>
      <c r="F66" s="88"/>
      <c r="G66" s="122">
        <f>+AVERAGE(G65:G65)</f>
        <v>1109</v>
      </c>
      <c r="H66" s="122">
        <f>+G66*365</f>
        <v>404785</v>
      </c>
      <c r="I66" s="90">
        <f>+H66/('Estudios Mercado SOFTEC'!N14*120)</f>
        <v>6.8916935670602975E-2</v>
      </c>
    </row>
    <row r="69" spans="2:9">
      <c r="B69" t="s">
        <v>104</v>
      </c>
    </row>
    <row r="70" spans="2:9">
      <c r="B70" s="88" t="s">
        <v>117</v>
      </c>
      <c r="C70" s="88" t="s">
        <v>105</v>
      </c>
      <c r="D70" s="88" t="s">
        <v>106</v>
      </c>
      <c r="E70" s="88" t="s">
        <v>107</v>
      </c>
      <c r="F70" s="88" t="s">
        <v>108</v>
      </c>
      <c r="G70" s="88" t="s">
        <v>109</v>
      </c>
      <c r="H70" s="88" t="s">
        <v>110</v>
      </c>
    </row>
    <row r="71" spans="2:9">
      <c r="B71" s="88" t="s">
        <v>117</v>
      </c>
      <c r="C71" s="88">
        <v>3</v>
      </c>
      <c r="D71" s="88">
        <v>3</v>
      </c>
      <c r="E71" s="88" t="s">
        <v>111</v>
      </c>
      <c r="F71" s="88" t="s">
        <v>111</v>
      </c>
      <c r="G71" s="121">
        <v>1300</v>
      </c>
      <c r="H71" s="121">
        <f>+G71*365</f>
        <v>474500</v>
      </c>
    </row>
    <row r="72" spans="2:9">
      <c r="B72" s="88" t="s">
        <v>117</v>
      </c>
      <c r="C72" s="88">
        <v>3</v>
      </c>
      <c r="D72" s="88">
        <v>3</v>
      </c>
      <c r="E72" s="88" t="s">
        <v>111</v>
      </c>
      <c r="F72" s="88" t="s">
        <v>111</v>
      </c>
      <c r="G72" s="121">
        <v>1549</v>
      </c>
      <c r="H72" s="121">
        <f t="shared" ref="H72:H73" si="6">+G72*365</f>
        <v>565385</v>
      </c>
    </row>
    <row r="73" spans="2:9">
      <c r="B73" s="88" t="s">
        <v>117</v>
      </c>
      <c r="C73" s="88">
        <v>3</v>
      </c>
      <c r="D73" s="88">
        <v>3</v>
      </c>
      <c r="E73" s="88" t="s">
        <v>111</v>
      </c>
      <c r="F73" s="88" t="s">
        <v>111</v>
      </c>
      <c r="G73" s="121">
        <v>1396</v>
      </c>
      <c r="H73" s="121">
        <f t="shared" si="6"/>
        <v>509540</v>
      </c>
    </row>
    <row r="74" spans="2:9">
      <c r="B74" s="88"/>
      <c r="C74" s="88"/>
      <c r="D74" s="88"/>
      <c r="E74" s="88"/>
      <c r="F74" s="88"/>
      <c r="G74" s="122">
        <f>+AVERAGE(G71:G73)</f>
        <v>1415</v>
      </c>
      <c r="H74" s="122">
        <f>+G74*365</f>
        <v>516475</v>
      </c>
      <c r="I74" s="90">
        <f>+H74/('Estudios Mercado SOFTEC'!N8*120)</f>
        <v>7.1502638734293578E-2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Precios Angular</vt:lpstr>
      <vt:lpstr>Estudios Mercado SOFTEC</vt:lpstr>
      <vt:lpstr>Airbnb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PromoRide</dc:creator>
  <cp:lastModifiedBy>diana Matarazzo Morales</cp:lastModifiedBy>
  <cp:lastPrinted>2019-10-30T16:32:38Z</cp:lastPrinted>
  <dcterms:created xsi:type="dcterms:W3CDTF">2018-09-05T21:23:16Z</dcterms:created>
  <dcterms:modified xsi:type="dcterms:W3CDTF">2021-04-21T15:42:38Z</dcterms:modified>
</cp:coreProperties>
</file>