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DISPONIBILIDAD " sheetId="1" r:id="rId5"/>
    <sheet state="visible" name="Hoja 3" sheetId="2" r:id="rId6"/>
    <sheet state="visible" name="Hoja 4" sheetId="3" r:id="rId7"/>
    <sheet state="visible" name="Hoja 5" sheetId="4" r:id="rId8"/>
    <sheet state="visible" name="Hoja 6" sheetId="5" r:id="rId9"/>
    <sheet state="visible" name="Hoja 7" sheetId="6" r:id="rId10"/>
    <sheet state="visible" name="Hoja 8" sheetId="7" r:id="rId11"/>
    <sheet state="visible" name="Hoja 9" sheetId="8" r:id="rId12"/>
    <sheet state="visible" name="Hoja 10" sheetId="9" r:id="rId13"/>
    <sheet state="visible" name="Hoja 11" sheetId="10" r:id="rId14"/>
    <sheet state="visible" name="Hoja 2" sheetId="11" r:id="rId15"/>
  </sheets>
  <definedNames>
    <definedName hidden="1" localSheetId="0" name="_xlnm._FilterDatabase">'REPORTE DE DISPONIBILIDAD '!$A$8:$J$51</definedName>
  </definedNames>
  <calcPr/>
</workbook>
</file>

<file path=xl/sharedStrings.xml><?xml version="1.0" encoding="utf-8"?>
<sst xmlns="http://schemas.openxmlformats.org/spreadsheetml/2006/main" count="115" uniqueCount="74">
  <si>
    <t>Pinar Quemado, Jarabacoa | Lista comercial de disponibilidad</t>
  </si>
  <si>
    <t>ESCALA 1</t>
  </si>
  <si>
    <t>12 solares</t>
  </si>
  <si>
    <t>ESCALA 2</t>
  </si>
  <si>
    <t>ESCALA 3</t>
  </si>
  <si>
    <t>13 solares</t>
  </si>
  <si>
    <t>Inicial %</t>
  </si>
  <si>
    <t>Separación US$</t>
  </si>
  <si>
    <t>Total lotes</t>
  </si>
  <si>
    <t>Disponibles</t>
  </si>
  <si>
    <t>Vendidos: 6</t>
  </si>
  <si>
    <t>Total m²</t>
  </si>
  <si>
    <t>m² disponibles</t>
  </si>
  <si>
    <t>Valor disponible US$</t>
  </si>
  <si>
    <t>Separs. potenciales</t>
  </si>
  <si>
    <t>La separación se acredita al inicial</t>
  </si>
  <si>
    <t>Lote</t>
  </si>
  <si>
    <t>Estado</t>
  </si>
  <si>
    <t>Área (m²)</t>
  </si>
  <si>
    <t>Precio US$/m²</t>
  </si>
  <si>
    <t>Precio total (US$)</t>
  </si>
  <si>
    <t>Separación (US$)</t>
  </si>
  <si>
    <t>Inicial 30% (US$)</t>
  </si>
  <si>
    <t>Completar inicial (US$)</t>
  </si>
  <si>
    <t>Balance 70% (US$)</t>
  </si>
  <si>
    <t>Escala / Estado</t>
  </si>
  <si>
    <t>Lote 01</t>
  </si>
  <si>
    <t>Vendida</t>
  </si>
  <si>
    <t>Lote 02</t>
  </si>
  <si>
    <t>Disponible</t>
  </si>
  <si>
    <t>Lote 03</t>
  </si>
  <si>
    <t>Bloqueada</t>
  </si>
  <si>
    <t>Lote 04</t>
  </si>
  <si>
    <t>Lote 05</t>
  </si>
  <si>
    <t>Lote 06</t>
  </si>
  <si>
    <t>Lote 07</t>
  </si>
  <si>
    <t>Lote 08</t>
  </si>
  <si>
    <t>Lote 09</t>
  </si>
  <si>
    <t>Lote 10</t>
  </si>
  <si>
    <t>Lote 11</t>
  </si>
  <si>
    <t>Lote 12</t>
  </si>
  <si>
    <t>Lote 13</t>
  </si>
  <si>
    <t>Lote 14</t>
  </si>
  <si>
    <t>Lote 15</t>
  </si>
  <si>
    <t>Lote 16</t>
  </si>
  <si>
    <t>Lote 17</t>
  </si>
  <si>
    <t>Lote 18</t>
  </si>
  <si>
    <t>Lote 19</t>
  </si>
  <si>
    <t>Lote 20</t>
  </si>
  <si>
    <t>Lote 21</t>
  </si>
  <si>
    <t>Lote 22</t>
  </si>
  <si>
    <t>Lote 23</t>
  </si>
  <si>
    <t>Lote 24</t>
  </si>
  <si>
    <t>Lote 25</t>
  </si>
  <si>
    <t>Lote 26</t>
  </si>
  <si>
    <t>Lote 27</t>
  </si>
  <si>
    <t>Lote 28</t>
  </si>
  <si>
    <t>Lote 29</t>
  </si>
  <si>
    <t>Lote 30</t>
  </si>
  <si>
    <t>Lote 31</t>
  </si>
  <si>
    <t>Lote 32</t>
  </si>
  <si>
    <t>Lote 33</t>
  </si>
  <si>
    <t>Lote 34</t>
  </si>
  <si>
    <t>Lote 35</t>
  </si>
  <si>
    <t>Lote 36</t>
  </si>
  <si>
    <t>Lote 37</t>
  </si>
  <si>
    <t>Lote 38</t>
  </si>
  <si>
    <t>Lote 39</t>
  </si>
  <si>
    <t>Lote 40</t>
  </si>
  <si>
    <t>Lote 41</t>
  </si>
  <si>
    <t>Lote 42</t>
  </si>
  <si>
    <t>Lote 43</t>
  </si>
  <si>
    <t>TOTALES DISPONIBLES</t>
  </si>
  <si>
    <t>Condiciones comerciales: separación US$5,000; inicial 30% del precio total; la separación se acredita al inicial, por lo que el monto para completar el inicial es 30% menos US$5,000. El balance restante corresponde al 70% del precio total.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</si>
</sst>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$#,##0.00"/>
    <numFmt numFmtId="165" formatCode="&quot;$&quot;#,##0.00"/>
  </numFmts>
  <fonts count="14">
    <font>
      <sz val="10.0"/>
      <color rgb="FF000000"/>
      <name val="Arial"/>
      <scheme val="minor"/>
    </font>
    <font>
      <b/>
      <sz val="18.0"/>
      <color rgb="FFF4BA28"/>
      <name val="Arial"/>
      <scheme val="minor"/>
    </font>
    <font>
      <sz val="11.0"/>
      <color rgb="FF000000"/>
      <name val="Calibri"/>
    </font>
    <font>
      <i/>
      <sz val="10.0"/>
      <color rgb="FFFFFFFF"/>
      <name val="Arial"/>
      <scheme val="minor"/>
    </font>
    <font>
      <b/>
      <color rgb="FF141414"/>
      <name val="Arial"/>
      <scheme val="minor"/>
    </font>
    <font>
      <b/>
      <sz val="11.0"/>
      <color rgb="FFFFFFFF"/>
      <name val="Calibri"/>
    </font>
    <font>
      <b/>
      <sz val="11.0"/>
      <color theme="1"/>
      <name val="Arial"/>
      <scheme val="minor"/>
    </font>
    <font>
      <b/>
      <sz val="10.0"/>
      <color theme="1"/>
      <name val="Arial"/>
      <scheme val="minor"/>
    </font>
    <font>
      <b/>
      <sz val="11.0"/>
      <color theme="1"/>
      <name val="Calibri"/>
    </font>
    <font>
      <b/>
      <sz val="11.0"/>
      <color rgb="FF141414"/>
      <name val="Arial"/>
      <scheme val="minor"/>
    </font>
    <font>
      <b/>
      <color rgb="FFFFFFFF"/>
      <name val="Arial"/>
      <scheme val="minor"/>
    </font>
    <font>
      <color theme="1"/>
      <name val="Arial"/>
      <scheme val="minor"/>
    </font>
    <font>
      <b/>
      <color rgb="FF0C0C0C"/>
      <name val="Arial"/>
      <scheme val="minor"/>
    </font>
    <font>
      <i/>
      <color rgb="FF3F3F3F"/>
      <name val="Arial"/>
      <scheme val="minor"/>
    </font>
  </fonts>
  <fills count="10">
    <fill>
      <patternFill patternType="none"/>
    </fill>
    <fill>
      <patternFill patternType="lightGray"/>
    </fill>
    <fill>
      <patternFill patternType="solid">
        <fgColor rgb="FF0F0F0F"/>
        <bgColor rgb="FF0F0F0F"/>
      </patternFill>
    </fill>
    <fill>
      <patternFill patternType="solid">
        <fgColor rgb="FFB6D7A8"/>
        <bgColor rgb="FFB6D7A8"/>
      </patternFill>
    </fill>
    <fill>
      <patternFill patternType="solid">
        <fgColor rgb="FFA2C4C9"/>
        <bgColor rgb="FFA2C4C9"/>
      </patternFill>
    </fill>
    <fill>
      <patternFill patternType="solid">
        <fgColor rgb="FFFFE599"/>
        <bgColor rgb="FFFFE599"/>
      </patternFill>
    </fill>
    <fill>
      <patternFill patternType="solid">
        <fgColor rgb="FFF4BA28"/>
        <bgColor rgb="FFF4BA28"/>
      </patternFill>
    </fill>
    <fill>
      <patternFill patternType="solid">
        <fgColor rgb="FFFFEFAD"/>
        <bgColor rgb="FFFFEFAD"/>
      </patternFill>
    </fill>
    <fill>
      <patternFill patternType="solid">
        <fgColor rgb="FF191919"/>
        <bgColor rgb="FF191919"/>
      </patternFill>
    </fill>
    <fill>
      <patternFill patternType="solid">
        <fgColor rgb="FFF2F2F2"/>
        <bgColor rgb="FFF2F2F2"/>
      </patternFill>
    </fill>
  </fills>
  <borders count="6">
    <border/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</border>
    <border>
      <bottom style="medium">
        <color rgb="FFF4BA28"/>
      </bottom>
    </border>
    <border>
      <bottom style="thin">
        <color rgb="FFE0E0E0"/>
      </bottom>
    </border>
    <border>
      <top style="double">
        <color rgb="FF191919"/>
      </top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0" fontId="2" numFmtId="0" xfId="0" applyAlignment="1" applyFont="1">
      <alignment shrinkToFit="0" vertical="bottom" wrapText="0"/>
    </xf>
    <xf borderId="0" fillId="2" fontId="3" numFmtId="0" xfId="0" applyAlignment="1" applyFill="1" applyFont="1">
      <alignment horizontal="center" vertical="center"/>
    </xf>
    <xf borderId="0" fillId="3" fontId="4" numFmtId="0" xfId="0" applyAlignment="1" applyFill="1" applyFont="1">
      <alignment horizontal="center" vertical="center"/>
    </xf>
    <xf borderId="0" fillId="3" fontId="4" numFmtId="164" xfId="0" applyAlignment="1" applyFill="1" applyFont="1" applyNumberFormat="1">
      <alignment horizontal="center" vertical="center"/>
    </xf>
    <xf borderId="0" fillId="4" fontId="4" numFmtId="0" xfId="0" applyAlignment="1" applyFill="1" applyFont="1">
      <alignment horizontal="center" vertical="center"/>
    </xf>
    <xf borderId="0" fillId="4" fontId="4" numFmtId="164" xfId="0" applyAlignment="1" applyFill="1" applyFont="1" applyNumberFormat="1">
      <alignment horizontal="center" vertical="center"/>
    </xf>
    <xf borderId="0" fillId="5" fontId="4" numFmtId="0" xfId="0" applyAlignment="1" applyFill="1" applyFont="1">
      <alignment horizontal="center" vertical="center"/>
    </xf>
    <xf borderId="0" fillId="5" fontId="4" numFmtId="164" xfId="0" applyAlignment="1" applyFill="1" applyFont="1" applyNumberFormat="1">
      <alignment horizontal="center" vertical="center"/>
    </xf>
    <xf borderId="0" fillId="6" fontId="4" numFmtId="0" xfId="0" applyAlignment="1" applyFill="1" applyFont="1">
      <alignment horizontal="center" vertical="center"/>
    </xf>
    <xf borderId="0" fillId="0" fontId="5" numFmtId="0" xfId="0" applyAlignment="1" applyFont="1">
      <alignment horizontal="center" readingOrder="0" shrinkToFit="0" vertical="bottom" wrapText="0"/>
    </xf>
    <xf borderId="1" fillId="0" fontId="6" numFmtId="0" xfId="0" applyAlignment="1" applyBorder="1" applyFont="1">
      <alignment readingOrder="0" vertical="center"/>
    </xf>
    <xf borderId="0" fillId="7" fontId="6" numFmtId="9" xfId="0" applyFill="1" applyFont="1" applyNumberFormat="1"/>
    <xf borderId="1" fillId="0" fontId="7" numFmtId="0" xfId="0" applyAlignment="1" applyBorder="1" applyFont="1">
      <alignment readingOrder="0" vertical="center"/>
    </xf>
    <xf borderId="0" fillId="7" fontId="6" numFmtId="164" xfId="0" applyFill="1" applyFont="1" applyNumberFormat="1"/>
    <xf borderId="0" fillId="0" fontId="6" numFmtId="0" xfId="0" applyFont="1"/>
    <xf borderId="2" fillId="0" fontId="8" numFmtId="0" xfId="0" applyAlignment="1" applyBorder="1" applyFont="1">
      <alignment readingOrder="0" shrinkToFit="0" vertical="bottom" wrapText="0"/>
    </xf>
    <xf borderId="2" fillId="0" fontId="2" numFmtId="0" xfId="0" applyAlignment="1" applyBorder="1" applyFont="1">
      <alignment horizontal="right" readingOrder="0" shrinkToFit="0" vertical="bottom" wrapText="0"/>
    </xf>
    <xf borderId="1" fillId="0" fontId="6" numFmtId="4" xfId="0" applyAlignment="1" applyBorder="1" applyFont="1" applyNumberFormat="1">
      <alignment vertical="center"/>
    </xf>
    <xf borderId="1" fillId="0" fontId="6" numFmtId="0" xfId="0" applyAlignment="1" applyBorder="1" applyFont="1">
      <alignment vertical="center"/>
    </xf>
    <xf borderId="1" fillId="0" fontId="6" numFmtId="164" xfId="0" applyAlignment="1" applyBorder="1" applyFont="1" applyNumberFormat="1">
      <alignment vertical="center"/>
    </xf>
    <xf borderId="1" fillId="0" fontId="7" numFmtId="0" xfId="0" applyAlignment="1" applyBorder="1" applyFont="1">
      <alignment readingOrder="0" vertical="center"/>
    </xf>
    <xf borderId="1" fillId="0" fontId="6" numFmtId="164" xfId="0" applyAlignment="1" applyBorder="1" applyFont="1" applyNumberFormat="1">
      <alignment readingOrder="0" vertical="center"/>
    </xf>
    <xf borderId="0" fillId="6" fontId="9" numFmtId="0" xfId="0" applyAlignment="1" applyFill="1" applyFont="1">
      <alignment horizontal="center" vertical="center"/>
    </xf>
    <xf borderId="3" fillId="8" fontId="10" numFmtId="0" xfId="0" applyAlignment="1" applyBorder="1" applyFill="1" applyFont="1">
      <alignment horizontal="center" shrinkToFit="0" vertical="center" wrapText="1"/>
    </xf>
    <xf borderId="4" fillId="0" fontId="11" numFmtId="0" xfId="0" applyAlignment="1" applyBorder="1" applyFont="1">
      <alignment vertical="center"/>
    </xf>
    <xf borderId="4" fillId="0" fontId="11" numFmtId="4" xfId="0" applyAlignment="1" applyBorder="1" applyFont="1" applyNumberFormat="1">
      <alignment vertical="center"/>
    </xf>
    <xf borderId="4" fillId="0" fontId="11" numFmtId="164" xfId="0" applyAlignment="1" applyBorder="1" applyFont="1" applyNumberFormat="1">
      <alignment vertical="center"/>
    </xf>
    <xf borderId="4" fillId="0" fontId="11" numFmtId="164" xfId="0" applyAlignment="1" applyBorder="1" applyFont="1" applyNumberFormat="1">
      <alignment readingOrder="0" vertical="center"/>
    </xf>
    <xf borderId="0" fillId="0" fontId="11" numFmtId="0" xfId="0" applyFont="1"/>
    <xf borderId="4" fillId="0" fontId="11" numFmtId="0" xfId="0" applyAlignment="1" applyBorder="1" applyFont="1">
      <alignment readingOrder="0" vertical="center"/>
    </xf>
    <xf borderId="2" fillId="0" fontId="2" numFmtId="10" xfId="0" applyAlignment="1" applyBorder="1" applyFont="1" applyNumberFormat="1">
      <alignment horizontal="right" readingOrder="0" shrinkToFit="0" vertical="bottom" wrapText="0"/>
    </xf>
    <xf borderId="2" fillId="0" fontId="2" numFmtId="165" xfId="0" applyAlignment="1" applyBorder="1" applyFont="1" applyNumberFormat="1">
      <alignment horizontal="right" readingOrder="0" shrinkToFit="0" vertical="bottom" wrapText="0"/>
    </xf>
    <xf borderId="0" fillId="0" fontId="11" numFmtId="4" xfId="0" applyFont="1" applyNumberFormat="1"/>
    <xf borderId="0" fillId="0" fontId="11" numFmtId="164" xfId="0" applyFont="1" applyNumberFormat="1"/>
    <xf borderId="5" fillId="6" fontId="12" numFmtId="0" xfId="0" applyAlignment="1" applyBorder="1" applyFill="1" applyFont="1">
      <alignment readingOrder="0"/>
    </xf>
    <xf borderId="5" fillId="6" fontId="12" numFmtId="0" xfId="0" applyBorder="1" applyFill="1" applyFont="1"/>
    <xf borderId="5" fillId="6" fontId="12" numFmtId="165" xfId="0" applyBorder="1" applyFill="1" applyFont="1" applyNumberFormat="1"/>
    <xf borderId="5" fillId="6" fontId="12" numFmtId="164" xfId="0" applyBorder="1" applyFill="1" applyFont="1" applyNumberFormat="1"/>
    <xf borderId="0" fillId="9" fontId="13" numFmtId="0" xfId="0" applyAlignment="1" applyFill="1" applyFont="1">
      <alignment readingOrder="0" shrinkToFit="0" wrapText="1"/>
    </xf>
  </cellXfs>
  <cellStyles count="1">
    <cellStyle xfId="0" name="Normal" builtinId="0"/>
  </cellStyles>
  <dxfs count="2">
    <dxf>
      <font/>
      <fill>
        <patternFill patternType="solid">
          <fgColor rgb="FFE8F7E5"/>
          <bgColor rgb="FFE8F7E5"/>
        </patternFill>
      </fill>
      <border/>
    </dxf>
    <dxf>
      <font>
        <strike/>
        <color rgb="FF8C1E1E"/>
      </font>
      <fill>
        <patternFill patternType="solid">
          <fgColor rgb="FFF9E2E2"/>
          <bgColor rgb="FFF9E2E2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8.0" topLeftCell="A9" activePane="bottomLeft" state="frozen"/>
      <selection activeCell="B10" sqref="B10" pane="bottomLeft"/>
    </sheetView>
  </sheetViews>
  <sheetFormatPr customHeight="1" defaultColWidth="12.63" defaultRowHeight="15.75"/>
  <cols>
    <col customWidth="1" min="1" max="1" width="12.63"/>
    <col customWidth="1" min="2" max="3" width="13.88"/>
    <col customWidth="1" min="4" max="4" width="15.13"/>
    <col customWidth="1" min="5" max="5" width="17.63"/>
    <col customWidth="1" min="6" max="6" width="15.75"/>
    <col customWidth="1" min="7" max="7" width="19.75"/>
    <col customWidth="1" min="8" max="9" width="19.5"/>
    <col customWidth="1" min="10" max="10" width="15.13"/>
  </cols>
  <sheetData>
    <row r="1" ht="25.5" customHeight="1">
      <c r="A1" s="1">
        <v>0.0</v>
      </c>
      <c r="M1" s="2"/>
      <c r="N1" s="2"/>
    </row>
    <row r="2" ht="25.5" customHeight="1">
      <c r="A2" s="3" t="s">
        <v>0</v>
      </c>
      <c r="M2" s="2"/>
      <c r="N2" s="2"/>
    </row>
    <row r="3">
      <c r="M3" s="2"/>
      <c r="N3" s="2"/>
    </row>
    <row r="4">
      <c r="A4" s="4" t="s">
        <v>1</v>
      </c>
      <c r="B4" s="5">
        <v>90.0</v>
      </c>
      <c r="C4" s="4" t="s">
        <v>2</v>
      </c>
      <c r="D4" s="6" t="s">
        <v>3</v>
      </c>
      <c r="E4" s="7">
        <v>97.0</v>
      </c>
      <c r="F4" s="6" t="s">
        <v>2</v>
      </c>
      <c r="G4" s="8" t="s">
        <v>4</v>
      </c>
      <c r="H4" s="9">
        <v>105.0</v>
      </c>
      <c r="I4" s="8" t="s">
        <v>5</v>
      </c>
      <c r="J4" s="10"/>
      <c r="M4" s="11"/>
      <c r="N4" s="2"/>
    </row>
    <row r="5">
      <c r="A5" s="12" t="s">
        <v>6</v>
      </c>
      <c r="B5" s="13">
        <v>0.3</v>
      </c>
      <c r="C5" s="14" t="s">
        <v>7</v>
      </c>
      <c r="D5" s="15">
        <v>5000.0</v>
      </c>
      <c r="E5" s="12" t="s">
        <v>8</v>
      </c>
      <c r="F5" s="12">
        <v>43.0</v>
      </c>
      <c r="G5" s="12" t="s">
        <v>9</v>
      </c>
      <c r="H5" s="12">
        <f>COUNTIF(B9:B51,"Disponible")</f>
        <v>28</v>
      </c>
      <c r="I5" s="12" t="s">
        <v>10</v>
      </c>
      <c r="J5" s="16"/>
      <c r="M5" s="17"/>
      <c r="N5" s="18"/>
    </row>
    <row r="6">
      <c r="A6" s="12" t="s">
        <v>11</v>
      </c>
      <c r="B6" s="19">
        <f>SUM(C9:C51)</f>
        <v>102634.88</v>
      </c>
      <c r="C6" s="12" t="s">
        <v>12</v>
      </c>
      <c r="D6" s="20">
        <f>SUMIF(B9:B51,"Disponible",C9:C51)</f>
        <v>70527.27</v>
      </c>
      <c r="E6" s="14" t="s">
        <v>13</v>
      </c>
      <c r="F6" s="21">
        <f>SUM(E9:E51)</f>
        <v>7087726.79</v>
      </c>
      <c r="G6" s="22" t="s">
        <v>14</v>
      </c>
      <c r="H6" s="23">
        <f>COUNTIF(B9:B51,"Disponible")*$D$5</f>
        <v>140000</v>
      </c>
      <c r="I6" s="24" t="s">
        <v>15</v>
      </c>
      <c r="M6" s="17"/>
      <c r="N6" s="18"/>
    </row>
    <row r="7">
      <c r="M7" s="17"/>
      <c r="N7" s="18"/>
    </row>
    <row r="8" ht="36.0" customHeight="1">
      <c r="A8" s="25" t="s">
        <v>16</v>
      </c>
      <c r="B8" s="25" t="s">
        <v>17</v>
      </c>
      <c r="C8" s="25" t="s">
        <v>18</v>
      </c>
      <c r="D8" s="25" t="s">
        <v>19</v>
      </c>
      <c r="E8" s="25" t="s">
        <v>20</v>
      </c>
      <c r="F8" s="25" t="s">
        <v>21</v>
      </c>
      <c r="G8" s="25" t="s">
        <v>22</v>
      </c>
      <c r="H8" s="25" t="s">
        <v>23</v>
      </c>
      <c r="I8" s="25" t="s">
        <v>24</v>
      </c>
      <c r="J8" s="25" t="s">
        <v>25</v>
      </c>
      <c r="M8" s="17"/>
      <c r="N8" s="18"/>
    </row>
    <row r="9">
      <c r="A9" s="26" t="s">
        <v>26</v>
      </c>
      <c r="B9" s="26" t="s">
        <v>27</v>
      </c>
      <c r="C9" s="27">
        <v>7405.5</v>
      </c>
      <c r="D9" s="28"/>
      <c r="E9" s="28" t="str">
        <f t="shared" ref="E9:E51" si="1">IF(B9="Disponible",C9*D9,"")</f>
        <v/>
      </c>
      <c r="F9" s="28" t="str">
        <f t="shared" ref="F9:F51" si="2">IF(B9="Disponible",$D$5,"")</f>
        <v/>
      </c>
      <c r="G9" s="28" t="str">
        <f t="shared" ref="G9:G51" si="3">IF(B9="Disponible",E9*$B$5,"")</f>
        <v/>
      </c>
      <c r="H9" s="28" t="str">
        <f t="shared" ref="H9:H51" si="4">IF(B9="Disponible",MAX(G9-F9,0),"")</f>
        <v/>
      </c>
      <c r="I9" s="29" t="str">
        <f t="shared" ref="I9:I51" si="5">IF(B9="Disponible",E9-G9,"")</f>
        <v/>
      </c>
      <c r="J9" s="30" t="str">
        <f t="shared" ref="J9:J51" si="6">IF(B9="Vendida","Vendido",IF(D9=90,"Escala 1",IF(D9=97,"Escala 2",IF(D9=105,"Escala 3",""))))</f>
        <v>Vendido</v>
      </c>
      <c r="M9" s="17"/>
      <c r="N9" s="18"/>
    </row>
    <row r="10">
      <c r="A10" s="26" t="s">
        <v>28</v>
      </c>
      <c r="B10" s="31" t="s">
        <v>29</v>
      </c>
      <c r="C10" s="27">
        <v>1861.0</v>
      </c>
      <c r="D10" s="29">
        <v>97.0</v>
      </c>
      <c r="E10" s="28">
        <f t="shared" si="1"/>
        <v>180517</v>
      </c>
      <c r="F10" s="28">
        <f t="shared" si="2"/>
        <v>5000</v>
      </c>
      <c r="G10" s="28">
        <f t="shared" si="3"/>
        <v>54155.1</v>
      </c>
      <c r="H10" s="28">
        <f t="shared" si="4"/>
        <v>49155.1</v>
      </c>
      <c r="I10" s="29">
        <f t="shared" si="5"/>
        <v>126361.9</v>
      </c>
      <c r="J10" s="30" t="str">
        <f t="shared" si="6"/>
        <v>Escala 2</v>
      </c>
      <c r="M10" s="17"/>
      <c r="N10" s="18"/>
    </row>
    <row r="11">
      <c r="A11" s="26" t="s">
        <v>30</v>
      </c>
      <c r="B11" s="31" t="s">
        <v>31</v>
      </c>
      <c r="C11" s="27">
        <v>1849.71</v>
      </c>
      <c r="D11" s="29">
        <v>97.0</v>
      </c>
      <c r="E11" s="28" t="str">
        <f t="shared" si="1"/>
        <v/>
      </c>
      <c r="F11" s="28" t="str">
        <f t="shared" si="2"/>
        <v/>
      </c>
      <c r="G11" s="28" t="str">
        <f t="shared" si="3"/>
        <v/>
      </c>
      <c r="H11" s="28" t="str">
        <f t="shared" si="4"/>
        <v/>
      </c>
      <c r="I11" s="29" t="str">
        <f t="shared" si="5"/>
        <v/>
      </c>
      <c r="J11" s="30" t="str">
        <f t="shared" si="6"/>
        <v>Escala 2</v>
      </c>
      <c r="M11" s="17"/>
      <c r="N11" s="32"/>
    </row>
    <row r="12">
      <c r="A12" s="26" t="s">
        <v>32</v>
      </c>
      <c r="B12" s="31" t="s">
        <v>31</v>
      </c>
      <c r="C12" s="27">
        <v>2088.97</v>
      </c>
      <c r="D12" s="29">
        <v>97.0</v>
      </c>
      <c r="E12" s="28" t="str">
        <f t="shared" si="1"/>
        <v/>
      </c>
      <c r="F12" s="28" t="str">
        <f t="shared" si="2"/>
        <v/>
      </c>
      <c r="G12" s="28" t="str">
        <f t="shared" si="3"/>
        <v/>
      </c>
      <c r="H12" s="28" t="str">
        <f t="shared" si="4"/>
        <v/>
      </c>
      <c r="I12" s="29" t="str">
        <f t="shared" si="5"/>
        <v/>
      </c>
      <c r="J12" s="30" t="str">
        <f t="shared" si="6"/>
        <v>Escala 2</v>
      </c>
      <c r="M12" s="17"/>
      <c r="N12" s="33"/>
    </row>
    <row r="13">
      <c r="A13" s="26" t="s">
        <v>33</v>
      </c>
      <c r="B13" s="26" t="s">
        <v>27</v>
      </c>
      <c r="C13" s="27">
        <v>3982.23</v>
      </c>
      <c r="D13" s="28"/>
      <c r="E13" s="28" t="str">
        <f t="shared" si="1"/>
        <v/>
      </c>
      <c r="F13" s="28" t="str">
        <f t="shared" si="2"/>
        <v/>
      </c>
      <c r="G13" s="28" t="str">
        <f t="shared" si="3"/>
        <v/>
      </c>
      <c r="H13" s="28" t="str">
        <f t="shared" si="4"/>
        <v/>
      </c>
      <c r="I13" s="29" t="str">
        <f t="shared" si="5"/>
        <v/>
      </c>
      <c r="J13" s="30" t="str">
        <f t="shared" si="6"/>
        <v>Vendido</v>
      </c>
      <c r="M13" s="17"/>
      <c r="N13" s="33"/>
    </row>
    <row r="14">
      <c r="A14" s="26" t="s">
        <v>34</v>
      </c>
      <c r="B14" s="31" t="s">
        <v>31</v>
      </c>
      <c r="C14" s="27">
        <v>1361.02</v>
      </c>
      <c r="D14" s="29">
        <v>97.0</v>
      </c>
      <c r="E14" s="28" t="str">
        <f t="shared" si="1"/>
        <v/>
      </c>
      <c r="F14" s="28" t="str">
        <f t="shared" si="2"/>
        <v/>
      </c>
      <c r="G14" s="28" t="str">
        <f t="shared" si="3"/>
        <v/>
      </c>
      <c r="H14" s="28" t="str">
        <f t="shared" si="4"/>
        <v/>
      </c>
      <c r="I14" s="29" t="str">
        <f t="shared" si="5"/>
        <v/>
      </c>
      <c r="J14" s="30" t="str">
        <f t="shared" si="6"/>
        <v>Escala 2</v>
      </c>
      <c r="M14" s="2"/>
      <c r="N14" s="2"/>
    </row>
    <row r="15">
      <c r="A15" s="26" t="s">
        <v>35</v>
      </c>
      <c r="B15" s="26" t="s">
        <v>27</v>
      </c>
      <c r="C15" s="27">
        <v>1265.05</v>
      </c>
      <c r="D15" s="28"/>
      <c r="E15" s="28" t="str">
        <f t="shared" si="1"/>
        <v/>
      </c>
      <c r="F15" s="28" t="str">
        <f t="shared" si="2"/>
        <v/>
      </c>
      <c r="G15" s="28" t="str">
        <f t="shared" si="3"/>
        <v/>
      </c>
      <c r="H15" s="28" t="str">
        <f t="shared" si="4"/>
        <v/>
      </c>
      <c r="I15" s="29" t="str">
        <f t="shared" si="5"/>
        <v/>
      </c>
      <c r="J15" s="30" t="str">
        <f t="shared" si="6"/>
        <v>Vendido</v>
      </c>
      <c r="M15" s="2"/>
      <c r="N15" s="2"/>
    </row>
    <row r="16">
      <c r="A16" s="26" t="s">
        <v>36</v>
      </c>
      <c r="B16" s="31" t="s">
        <v>31</v>
      </c>
      <c r="C16" s="27">
        <v>1601.39</v>
      </c>
      <c r="D16" s="29">
        <v>97.0</v>
      </c>
      <c r="E16" s="28" t="str">
        <f t="shared" si="1"/>
        <v/>
      </c>
      <c r="F16" s="28" t="str">
        <f t="shared" si="2"/>
        <v/>
      </c>
      <c r="G16" s="28" t="str">
        <f t="shared" si="3"/>
        <v/>
      </c>
      <c r="H16" s="28" t="str">
        <f t="shared" si="4"/>
        <v/>
      </c>
      <c r="I16" s="29" t="str">
        <f t="shared" si="5"/>
        <v/>
      </c>
      <c r="J16" s="30" t="str">
        <f t="shared" si="6"/>
        <v>Escala 2</v>
      </c>
      <c r="M16" s="2"/>
      <c r="N16" s="2"/>
    </row>
    <row r="17">
      <c r="A17" s="26" t="s">
        <v>37</v>
      </c>
      <c r="B17" s="31" t="s">
        <v>29</v>
      </c>
      <c r="C17" s="27">
        <v>1637.92</v>
      </c>
      <c r="D17" s="29">
        <v>97.0</v>
      </c>
      <c r="E17" s="28">
        <f t="shared" si="1"/>
        <v>158878.24</v>
      </c>
      <c r="F17" s="28">
        <f t="shared" si="2"/>
        <v>5000</v>
      </c>
      <c r="G17" s="28">
        <f t="shared" si="3"/>
        <v>47663.472</v>
      </c>
      <c r="H17" s="28">
        <f t="shared" si="4"/>
        <v>42663.472</v>
      </c>
      <c r="I17" s="29">
        <f t="shared" si="5"/>
        <v>111214.768</v>
      </c>
      <c r="J17" s="30" t="str">
        <f t="shared" si="6"/>
        <v>Escala 2</v>
      </c>
      <c r="M17" s="2"/>
      <c r="N17" s="2"/>
    </row>
    <row r="18">
      <c r="A18" s="26" t="s">
        <v>38</v>
      </c>
      <c r="B18" s="31" t="s">
        <v>31</v>
      </c>
      <c r="C18" s="27">
        <v>1688.0</v>
      </c>
      <c r="D18" s="29">
        <v>97.0</v>
      </c>
      <c r="E18" s="28" t="str">
        <f t="shared" si="1"/>
        <v/>
      </c>
      <c r="F18" s="28" t="str">
        <f t="shared" si="2"/>
        <v/>
      </c>
      <c r="G18" s="28" t="str">
        <f t="shared" si="3"/>
        <v/>
      </c>
      <c r="H18" s="28" t="str">
        <f t="shared" si="4"/>
        <v/>
      </c>
      <c r="I18" s="29" t="str">
        <f t="shared" si="5"/>
        <v/>
      </c>
      <c r="J18" s="30" t="str">
        <f t="shared" si="6"/>
        <v>Escala 2</v>
      </c>
      <c r="M18" s="2"/>
      <c r="N18" s="2"/>
    </row>
    <row r="19">
      <c r="A19" s="26" t="s">
        <v>39</v>
      </c>
      <c r="B19" s="31" t="s">
        <v>29</v>
      </c>
      <c r="C19" s="27">
        <v>1304.49</v>
      </c>
      <c r="D19" s="29">
        <v>97.0</v>
      </c>
      <c r="E19" s="28">
        <f t="shared" si="1"/>
        <v>126535.53</v>
      </c>
      <c r="F19" s="28">
        <f t="shared" si="2"/>
        <v>5000</v>
      </c>
      <c r="G19" s="28">
        <f t="shared" si="3"/>
        <v>37960.659</v>
      </c>
      <c r="H19" s="28">
        <f t="shared" si="4"/>
        <v>32960.659</v>
      </c>
      <c r="I19" s="29">
        <f t="shared" si="5"/>
        <v>88574.871</v>
      </c>
      <c r="J19" s="30" t="str">
        <f t="shared" si="6"/>
        <v>Escala 2</v>
      </c>
      <c r="M19" s="2"/>
      <c r="N19" s="2"/>
    </row>
    <row r="20">
      <c r="A20" s="26" t="s">
        <v>40</v>
      </c>
      <c r="B20" s="31" t="s">
        <v>29</v>
      </c>
      <c r="C20" s="27">
        <v>944.2</v>
      </c>
      <c r="D20" s="29">
        <v>97.0</v>
      </c>
      <c r="E20" s="28">
        <f t="shared" si="1"/>
        <v>91587.4</v>
      </c>
      <c r="F20" s="28">
        <f t="shared" si="2"/>
        <v>5000</v>
      </c>
      <c r="G20" s="28">
        <f t="shared" si="3"/>
        <v>27476.22</v>
      </c>
      <c r="H20" s="28">
        <f t="shared" si="4"/>
        <v>22476.22</v>
      </c>
      <c r="I20" s="29">
        <f t="shared" si="5"/>
        <v>64111.18</v>
      </c>
      <c r="J20" s="30" t="str">
        <f t="shared" si="6"/>
        <v>Escala 2</v>
      </c>
      <c r="M20" s="2"/>
      <c r="N20" s="2"/>
    </row>
    <row r="21">
      <c r="A21" s="26" t="s">
        <v>41</v>
      </c>
      <c r="B21" s="31" t="s">
        <v>31</v>
      </c>
      <c r="C21" s="27">
        <v>1070.91</v>
      </c>
      <c r="D21" s="29">
        <v>97.0</v>
      </c>
      <c r="E21" s="28" t="str">
        <f t="shared" si="1"/>
        <v/>
      </c>
      <c r="F21" s="28" t="str">
        <f t="shared" si="2"/>
        <v/>
      </c>
      <c r="G21" s="28" t="str">
        <f t="shared" si="3"/>
        <v/>
      </c>
      <c r="H21" s="28" t="str">
        <f t="shared" si="4"/>
        <v/>
      </c>
      <c r="I21" s="29" t="str">
        <f t="shared" si="5"/>
        <v/>
      </c>
      <c r="J21" s="30" t="str">
        <f t="shared" si="6"/>
        <v>Escala 2</v>
      </c>
      <c r="M21" s="2"/>
      <c r="N21" s="2"/>
    </row>
    <row r="22">
      <c r="A22" s="26" t="s">
        <v>42</v>
      </c>
      <c r="B22" s="31" t="s">
        <v>31</v>
      </c>
      <c r="C22" s="27">
        <v>1436.38</v>
      </c>
      <c r="D22" s="29">
        <v>97.0</v>
      </c>
      <c r="E22" s="28" t="str">
        <f t="shared" si="1"/>
        <v/>
      </c>
      <c r="F22" s="28" t="str">
        <f t="shared" si="2"/>
        <v/>
      </c>
      <c r="G22" s="28" t="str">
        <f t="shared" si="3"/>
        <v/>
      </c>
      <c r="H22" s="28" t="str">
        <f t="shared" si="4"/>
        <v/>
      </c>
      <c r="I22" s="29" t="str">
        <f t="shared" si="5"/>
        <v/>
      </c>
      <c r="J22" s="30" t="str">
        <f t="shared" si="6"/>
        <v>Escala 2</v>
      </c>
      <c r="M22" s="2"/>
      <c r="N22" s="2"/>
    </row>
    <row r="23">
      <c r="A23" s="26" t="s">
        <v>43</v>
      </c>
      <c r="B23" s="31" t="s">
        <v>31</v>
      </c>
      <c r="C23" s="27">
        <v>1264.45</v>
      </c>
      <c r="D23" s="29">
        <v>97.0</v>
      </c>
      <c r="E23" s="28" t="str">
        <f t="shared" si="1"/>
        <v/>
      </c>
      <c r="F23" s="28" t="str">
        <f t="shared" si="2"/>
        <v/>
      </c>
      <c r="G23" s="28" t="str">
        <f t="shared" si="3"/>
        <v/>
      </c>
      <c r="H23" s="28" t="str">
        <f t="shared" si="4"/>
        <v/>
      </c>
      <c r="I23" s="29" t="str">
        <f t="shared" si="5"/>
        <v/>
      </c>
      <c r="J23" s="30" t="str">
        <f t="shared" si="6"/>
        <v>Escala 2</v>
      </c>
      <c r="M23" s="2"/>
      <c r="N23" s="2"/>
    </row>
    <row r="24">
      <c r="A24" s="26" t="s">
        <v>44</v>
      </c>
      <c r="B24" s="26" t="s">
        <v>29</v>
      </c>
      <c r="C24" s="27">
        <v>4620.18</v>
      </c>
      <c r="D24" s="29">
        <v>97.0</v>
      </c>
      <c r="E24" s="28">
        <f t="shared" si="1"/>
        <v>448157.46</v>
      </c>
      <c r="F24" s="28">
        <f t="shared" si="2"/>
        <v>5000</v>
      </c>
      <c r="G24" s="28">
        <f t="shared" si="3"/>
        <v>134447.238</v>
      </c>
      <c r="H24" s="28">
        <f t="shared" si="4"/>
        <v>129447.238</v>
      </c>
      <c r="I24" s="29">
        <f t="shared" si="5"/>
        <v>313710.222</v>
      </c>
      <c r="J24" s="30" t="str">
        <f t="shared" si="6"/>
        <v>Escala 2</v>
      </c>
      <c r="M24" s="2"/>
      <c r="N24" s="2"/>
    </row>
    <row r="25">
      <c r="A25" s="26" t="s">
        <v>45</v>
      </c>
      <c r="B25" s="26" t="s">
        <v>29</v>
      </c>
      <c r="C25" s="27">
        <v>1117.53</v>
      </c>
      <c r="D25" s="29">
        <v>97.0</v>
      </c>
      <c r="E25" s="28">
        <f t="shared" si="1"/>
        <v>108400.41</v>
      </c>
      <c r="F25" s="28">
        <f t="shared" si="2"/>
        <v>5000</v>
      </c>
      <c r="G25" s="28">
        <f t="shared" si="3"/>
        <v>32520.123</v>
      </c>
      <c r="H25" s="28">
        <f t="shared" si="4"/>
        <v>27520.123</v>
      </c>
      <c r="I25" s="29">
        <f t="shared" si="5"/>
        <v>75880.287</v>
      </c>
      <c r="J25" s="30" t="str">
        <f t="shared" si="6"/>
        <v>Escala 2</v>
      </c>
      <c r="M25" s="2"/>
      <c r="N25" s="2"/>
    </row>
    <row r="26">
      <c r="A26" s="26" t="s">
        <v>46</v>
      </c>
      <c r="B26" s="26" t="s">
        <v>29</v>
      </c>
      <c r="C26" s="27">
        <v>2856.46</v>
      </c>
      <c r="D26" s="29">
        <v>97.0</v>
      </c>
      <c r="E26" s="28">
        <f t="shared" si="1"/>
        <v>277076.62</v>
      </c>
      <c r="F26" s="28">
        <f t="shared" si="2"/>
        <v>5000</v>
      </c>
      <c r="G26" s="28">
        <f t="shared" si="3"/>
        <v>83122.986</v>
      </c>
      <c r="H26" s="28">
        <f t="shared" si="4"/>
        <v>78122.986</v>
      </c>
      <c r="I26" s="29">
        <f t="shared" si="5"/>
        <v>193953.634</v>
      </c>
      <c r="J26" s="30" t="str">
        <f t="shared" si="6"/>
        <v>Escala 2</v>
      </c>
      <c r="M26" s="2"/>
      <c r="N26" s="2"/>
    </row>
    <row r="27">
      <c r="A27" s="26" t="s">
        <v>47</v>
      </c>
      <c r="B27" s="26" t="s">
        <v>29</v>
      </c>
      <c r="C27" s="27">
        <v>3674.04</v>
      </c>
      <c r="D27" s="29">
        <v>97.0</v>
      </c>
      <c r="E27" s="28">
        <f t="shared" si="1"/>
        <v>356381.88</v>
      </c>
      <c r="F27" s="28">
        <f t="shared" si="2"/>
        <v>5000</v>
      </c>
      <c r="G27" s="28">
        <f t="shared" si="3"/>
        <v>106914.564</v>
      </c>
      <c r="H27" s="28">
        <f t="shared" si="4"/>
        <v>101914.564</v>
      </c>
      <c r="I27" s="29">
        <f t="shared" si="5"/>
        <v>249467.316</v>
      </c>
      <c r="J27" s="30" t="str">
        <f t="shared" si="6"/>
        <v>Escala 2</v>
      </c>
      <c r="M27" s="2"/>
      <c r="N27" s="2"/>
    </row>
    <row r="28">
      <c r="A28" s="26" t="s">
        <v>48</v>
      </c>
      <c r="B28" s="26" t="s">
        <v>29</v>
      </c>
      <c r="C28" s="27">
        <v>3764.2</v>
      </c>
      <c r="D28" s="29">
        <v>97.0</v>
      </c>
      <c r="E28" s="28">
        <f t="shared" si="1"/>
        <v>365127.4</v>
      </c>
      <c r="F28" s="28">
        <f t="shared" si="2"/>
        <v>5000</v>
      </c>
      <c r="G28" s="28">
        <f t="shared" si="3"/>
        <v>109538.22</v>
      </c>
      <c r="H28" s="28">
        <f t="shared" si="4"/>
        <v>104538.22</v>
      </c>
      <c r="I28" s="29">
        <f t="shared" si="5"/>
        <v>255589.18</v>
      </c>
      <c r="J28" s="30" t="str">
        <f t="shared" si="6"/>
        <v>Escala 2</v>
      </c>
      <c r="M28" s="2"/>
      <c r="N28" s="2"/>
    </row>
    <row r="29">
      <c r="A29" s="26" t="s">
        <v>49</v>
      </c>
      <c r="B29" s="26" t="s">
        <v>29</v>
      </c>
      <c r="C29" s="27">
        <v>2410.0</v>
      </c>
      <c r="D29" s="29">
        <v>97.0</v>
      </c>
      <c r="E29" s="28">
        <f t="shared" si="1"/>
        <v>233770</v>
      </c>
      <c r="F29" s="28">
        <f t="shared" si="2"/>
        <v>5000</v>
      </c>
      <c r="G29" s="28">
        <f t="shared" si="3"/>
        <v>70131</v>
      </c>
      <c r="H29" s="28">
        <f t="shared" si="4"/>
        <v>65131</v>
      </c>
      <c r="I29" s="29">
        <f t="shared" si="5"/>
        <v>163639</v>
      </c>
      <c r="J29" s="30" t="str">
        <f t="shared" si="6"/>
        <v>Escala 2</v>
      </c>
      <c r="M29" s="2"/>
      <c r="N29" s="2"/>
    </row>
    <row r="30">
      <c r="A30" s="26" t="s">
        <v>50</v>
      </c>
      <c r="B30" s="26" t="s">
        <v>29</v>
      </c>
      <c r="C30" s="27">
        <v>3144.62</v>
      </c>
      <c r="D30" s="29">
        <v>97.0</v>
      </c>
      <c r="E30" s="28">
        <f t="shared" si="1"/>
        <v>305028.14</v>
      </c>
      <c r="F30" s="28">
        <f t="shared" si="2"/>
        <v>5000</v>
      </c>
      <c r="G30" s="28">
        <f t="shared" si="3"/>
        <v>91508.442</v>
      </c>
      <c r="H30" s="28">
        <f t="shared" si="4"/>
        <v>86508.442</v>
      </c>
      <c r="I30" s="29">
        <f t="shared" si="5"/>
        <v>213519.698</v>
      </c>
      <c r="J30" s="30" t="str">
        <f t="shared" si="6"/>
        <v>Escala 2</v>
      </c>
      <c r="M30" s="2"/>
      <c r="N30" s="2"/>
    </row>
    <row r="31">
      <c r="A31" s="26" t="s">
        <v>51</v>
      </c>
      <c r="B31" s="26" t="s">
        <v>29</v>
      </c>
      <c r="C31" s="27">
        <v>1511.93</v>
      </c>
      <c r="D31" s="29">
        <v>97.0</v>
      </c>
      <c r="E31" s="28">
        <f t="shared" si="1"/>
        <v>146657.21</v>
      </c>
      <c r="F31" s="28">
        <f t="shared" si="2"/>
        <v>5000</v>
      </c>
      <c r="G31" s="28">
        <f t="shared" si="3"/>
        <v>43997.163</v>
      </c>
      <c r="H31" s="28">
        <f t="shared" si="4"/>
        <v>38997.163</v>
      </c>
      <c r="I31" s="29">
        <f t="shared" si="5"/>
        <v>102660.047</v>
      </c>
      <c r="J31" s="30" t="str">
        <f t="shared" si="6"/>
        <v>Escala 2</v>
      </c>
      <c r="M31" s="2"/>
      <c r="N31" s="2"/>
    </row>
    <row r="32">
      <c r="A32" s="26" t="s">
        <v>52</v>
      </c>
      <c r="B32" s="26" t="s">
        <v>29</v>
      </c>
      <c r="C32" s="27">
        <v>2370.04</v>
      </c>
      <c r="D32" s="29">
        <v>97.0</v>
      </c>
      <c r="E32" s="28">
        <f t="shared" si="1"/>
        <v>229893.88</v>
      </c>
      <c r="F32" s="28">
        <f t="shared" si="2"/>
        <v>5000</v>
      </c>
      <c r="G32" s="28">
        <f t="shared" si="3"/>
        <v>68968.164</v>
      </c>
      <c r="H32" s="28">
        <f t="shared" si="4"/>
        <v>63968.164</v>
      </c>
      <c r="I32" s="29">
        <f t="shared" si="5"/>
        <v>160925.716</v>
      </c>
      <c r="J32" s="30" t="str">
        <f t="shared" si="6"/>
        <v>Escala 2</v>
      </c>
      <c r="M32" s="2"/>
      <c r="N32" s="2"/>
    </row>
    <row r="33">
      <c r="A33" s="26" t="s">
        <v>53</v>
      </c>
      <c r="B33" s="26" t="s">
        <v>29</v>
      </c>
      <c r="C33" s="27">
        <v>2077.48</v>
      </c>
      <c r="D33" s="29">
        <v>97.0</v>
      </c>
      <c r="E33" s="28">
        <f t="shared" si="1"/>
        <v>201515.56</v>
      </c>
      <c r="F33" s="28">
        <f t="shared" si="2"/>
        <v>5000</v>
      </c>
      <c r="G33" s="28">
        <f t="shared" si="3"/>
        <v>60454.668</v>
      </c>
      <c r="H33" s="28">
        <f t="shared" si="4"/>
        <v>55454.668</v>
      </c>
      <c r="I33" s="29">
        <f t="shared" si="5"/>
        <v>141060.892</v>
      </c>
      <c r="J33" s="30" t="str">
        <f t="shared" si="6"/>
        <v>Escala 2</v>
      </c>
      <c r="M33" s="2"/>
      <c r="N33" s="2"/>
    </row>
    <row r="34">
      <c r="A34" s="26" t="s">
        <v>54</v>
      </c>
      <c r="B34" s="26" t="s">
        <v>27</v>
      </c>
      <c r="C34" s="27">
        <v>2444.61</v>
      </c>
      <c r="D34" s="28"/>
      <c r="E34" s="28" t="str">
        <f t="shared" si="1"/>
        <v/>
      </c>
      <c r="F34" s="28" t="str">
        <f t="shared" si="2"/>
        <v/>
      </c>
      <c r="G34" s="28" t="str">
        <f t="shared" si="3"/>
        <v/>
      </c>
      <c r="H34" s="28" t="str">
        <f t="shared" si="4"/>
        <v/>
      </c>
      <c r="I34" s="29" t="str">
        <f t="shared" si="5"/>
        <v/>
      </c>
      <c r="J34" s="30" t="str">
        <f t="shared" si="6"/>
        <v>Vendido</v>
      </c>
      <c r="M34" s="2"/>
      <c r="N34" s="2"/>
    </row>
    <row r="35">
      <c r="A35" s="26" t="s">
        <v>55</v>
      </c>
      <c r="B35" s="26" t="s">
        <v>27</v>
      </c>
      <c r="C35" s="27">
        <v>761.02</v>
      </c>
      <c r="D35" s="28"/>
      <c r="E35" s="28" t="str">
        <f t="shared" si="1"/>
        <v/>
      </c>
      <c r="F35" s="28" t="str">
        <f t="shared" si="2"/>
        <v/>
      </c>
      <c r="G35" s="28" t="str">
        <f t="shared" si="3"/>
        <v/>
      </c>
      <c r="H35" s="28" t="str">
        <f t="shared" si="4"/>
        <v/>
      </c>
      <c r="I35" s="29" t="str">
        <f t="shared" si="5"/>
        <v/>
      </c>
      <c r="J35" s="30" t="str">
        <f t="shared" si="6"/>
        <v>Vendido</v>
      </c>
      <c r="M35" s="2"/>
      <c r="N35" s="2"/>
    </row>
    <row r="36">
      <c r="A36" s="26" t="s">
        <v>56</v>
      </c>
      <c r="B36" s="26" t="s">
        <v>27</v>
      </c>
      <c r="C36" s="27">
        <v>2911.85</v>
      </c>
      <c r="D36" s="29"/>
      <c r="E36" s="28" t="str">
        <f t="shared" si="1"/>
        <v/>
      </c>
      <c r="F36" s="28" t="str">
        <f t="shared" si="2"/>
        <v/>
      </c>
      <c r="G36" s="28" t="str">
        <f t="shared" si="3"/>
        <v/>
      </c>
      <c r="H36" s="28" t="str">
        <f t="shared" si="4"/>
        <v/>
      </c>
      <c r="I36" s="29" t="str">
        <f t="shared" si="5"/>
        <v/>
      </c>
      <c r="J36" s="30" t="str">
        <f t="shared" si="6"/>
        <v>Vendido</v>
      </c>
      <c r="M36" s="2"/>
      <c r="N36" s="2"/>
    </row>
    <row r="37">
      <c r="A37" s="26" t="s">
        <v>57</v>
      </c>
      <c r="B37" s="26" t="s">
        <v>29</v>
      </c>
      <c r="C37" s="27">
        <v>3331.67</v>
      </c>
      <c r="D37" s="29">
        <v>97.0</v>
      </c>
      <c r="E37" s="28">
        <f t="shared" si="1"/>
        <v>323171.99</v>
      </c>
      <c r="F37" s="28">
        <f t="shared" si="2"/>
        <v>5000</v>
      </c>
      <c r="G37" s="28">
        <f t="shared" si="3"/>
        <v>96951.597</v>
      </c>
      <c r="H37" s="28">
        <f t="shared" si="4"/>
        <v>91951.597</v>
      </c>
      <c r="I37" s="29">
        <f t="shared" si="5"/>
        <v>226220.393</v>
      </c>
      <c r="J37" s="30" t="str">
        <f t="shared" si="6"/>
        <v>Escala 2</v>
      </c>
      <c r="M37" s="2"/>
      <c r="N37" s="2"/>
    </row>
    <row r="38">
      <c r="A38" s="26" t="s">
        <v>58</v>
      </c>
      <c r="B38" s="26" t="s">
        <v>29</v>
      </c>
      <c r="C38" s="27">
        <v>3078.81</v>
      </c>
      <c r="D38" s="29">
        <v>97.0</v>
      </c>
      <c r="E38" s="28">
        <f t="shared" si="1"/>
        <v>298644.57</v>
      </c>
      <c r="F38" s="28">
        <f t="shared" si="2"/>
        <v>5000</v>
      </c>
      <c r="G38" s="28">
        <f t="shared" si="3"/>
        <v>89593.371</v>
      </c>
      <c r="H38" s="28">
        <f t="shared" si="4"/>
        <v>84593.371</v>
      </c>
      <c r="I38" s="29">
        <f t="shared" si="5"/>
        <v>209051.199</v>
      </c>
      <c r="J38" s="30" t="str">
        <f t="shared" si="6"/>
        <v>Escala 2</v>
      </c>
      <c r="M38" s="2"/>
      <c r="N38" s="2"/>
    </row>
    <row r="39">
      <c r="A39" s="26" t="s">
        <v>59</v>
      </c>
      <c r="B39" s="26" t="s">
        <v>29</v>
      </c>
      <c r="C39" s="27">
        <v>3522.87</v>
      </c>
      <c r="D39" s="29">
        <v>105.0</v>
      </c>
      <c r="E39" s="28">
        <f t="shared" si="1"/>
        <v>369901.35</v>
      </c>
      <c r="F39" s="28">
        <f t="shared" si="2"/>
        <v>5000</v>
      </c>
      <c r="G39" s="28">
        <f t="shared" si="3"/>
        <v>110970.405</v>
      </c>
      <c r="H39" s="28">
        <f t="shared" si="4"/>
        <v>105970.405</v>
      </c>
      <c r="I39" s="29">
        <f t="shared" si="5"/>
        <v>258930.945</v>
      </c>
      <c r="J39" s="30" t="str">
        <f t="shared" si="6"/>
        <v>Escala 3</v>
      </c>
      <c r="M39" s="2"/>
      <c r="N39" s="2"/>
    </row>
    <row r="40">
      <c r="A40" s="26" t="s">
        <v>60</v>
      </c>
      <c r="B40" s="26" t="s">
        <v>29</v>
      </c>
      <c r="C40" s="27">
        <v>1895.58</v>
      </c>
      <c r="D40" s="29">
        <v>105.0</v>
      </c>
      <c r="E40" s="28">
        <f t="shared" si="1"/>
        <v>199035.9</v>
      </c>
      <c r="F40" s="28">
        <f t="shared" si="2"/>
        <v>5000</v>
      </c>
      <c r="G40" s="28">
        <f t="shared" si="3"/>
        <v>59710.77</v>
      </c>
      <c r="H40" s="28">
        <f t="shared" si="4"/>
        <v>54710.77</v>
      </c>
      <c r="I40" s="29">
        <f t="shared" si="5"/>
        <v>139325.13</v>
      </c>
      <c r="J40" s="30" t="str">
        <f t="shared" si="6"/>
        <v>Escala 3</v>
      </c>
      <c r="M40" s="2"/>
      <c r="N40" s="2"/>
    </row>
    <row r="41">
      <c r="A41" s="26" t="s">
        <v>61</v>
      </c>
      <c r="B41" s="26" t="s">
        <v>29</v>
      </c>
      <c r="C41" s="27">
        <v>1954.19</v>
      </c>
      <c r="D41" s="29">
        <v>105.0</v>
      </c>
      <c r="E41" s="28">
        <f t="shared" si="1"/>
        <v>205189.95</v>
      </c>
      <c r="F41" s="28">
        <f t="shared" si="2"/>
        <v>5000</v>
      </c>
      <c r="G41" s="28">
        <f t="shared" si="3"/>
        <v>61556.985</v>
      </c>
      <c r="H41" s="28">
        <f t="shared" si="4"/>
        <v>56556.985</v>
      </c>
      <c r="I41" s="29">
        <f t="shared" si="5"/>
        <v>143632.965</v>
      </c>
      <c r="J41" s="30" t="str">
        <f t="shared" si="6"/>
        <v>Escala 3</v>
      </c>
      <c r="M41" s="2"/>
      <c r="N41" s="2"/>
    </row>
    <row r="42">
      <c r="A42" s="26" t="s">
        <v>62</v>
      </c>
      <c r="B42" s="26" t="s">
        <v>29</v>
      </c>
      <c r="C42" s="27">
        <v>2012.92</v>
      </c>
      <c r="D42" s="29">
        <v>105.0</v>
      </c>
      <c r="E42" s="28">
        <f t="shared" si="1"/>
        <v>211356.6</v>
      </c>
      <c r="F42" s="28">
        <f t="shared" si="2"/>
        <v>5000</v>
      </c>
      <c r="G42" s="28">
        <f t="shared" si="3"/>
        <v>63406.98</v>
      </c>
      <c r="H42" s="28">
        <f t="shared" si="4"/>
        <v>58406.98</v>
      </c>
      <c r="I42" s="29">
        <f t="shared" si="5"/>
        <v>147949.62</v>
      </c>
      <c r="J42" s="30" t="str">
        <f t="shared" si="6"/>
        <v>Escala 3</v>
      </c>
      <c r="M42" s="2"/>
      <c r="N42" s="2"/>
    </row>
    <row r="43">
      <c r="A43" s="26" t="s">
        <v>63</v>
      </c>
      <c r="B43" s="26" t="s">
        <v>29</v>
      </c>
      <c r="C43" s="27">
        <v>2074.04</v>
      </c>
      <c r="D43" s="29">
        <v>105.0</v>
      </c>
      <c r="E43" s="28">
        <f t="shared" si="1"/>
        <v>217774.2</v>
      </c>
      <c r="F43" s="28">
        <f t="shared" si="2"/>
        <v>5000</v>
      </c>
      <c r="G43" s="28">
        <f t="shared" si="3"/>
        <v>65332.26</v>
      </c>
      <c r="H43" s="28">
        <f t="shared" si="4"/>
        <v>60332.26</v>
      </c>
      <c r="I43" s="29">
        <f t="shared" si="5"/>
        <v>152441.94</v>
      </c>
      <c r="J43" s="30" t="str">
        <f t="shared" si="6"/>
        <v>Escala 3</v>
      </c>
      <c r="M43" s="2"/>
      <c r="N43" s="2"/>
    </row>
    <row r="44">
      <c r="A44" s="26" t="s">
        <v>64</v>
      </c>
      <c r="B44" s="26" t="s">
        <v>29</v>
      </c>
      <c r="C44" s="27">
        <v>2025.64</v>
      </c>
      <c r="D44" s="29">
        <v>105.0</v>
      </c>
      <c r="E44" s="28">
        <f t="shared" si="1"/>
        <v>212692.2</v>
      </c>
      <c r="F44" s="28">
        <f t="shared" si="2"/>
        <v>5000</v>
      </c>
      <c r="G44" s="28">
        <f t="shared" si="3"/>
        <v>63807.66</v>
      </c>
      <c r="H44" s="28">
        <f t="shared" si="4"/>
        <v>58807.66</v>
      </c>
      <c r="I44" s="29">
        <f t="shared" si="5"/>
        <v>148884.54</v>
      </c>
      <c r="J44" s="30" t="str">
        <f t="shared" si="6"/>
        <v>Escala 3</v>
      </c>
      <c r="M44" s="2"/>
      <c r="N44" s="2"/>
    </row>
    <row r="45">
      <c r="A45" s="26" t="s">
        <v>65</v>
      </c>
      <c r="B45" s="26" t="s">
        <v>29</v>
      </c>
      <c r="C45" s="27">
        <v>1722.97</v>
      </c>
      <c r="D45" s="29">
        <v>105.0</v>
      </c>
      <c r="E45" s="28">
        <f t="shared" si="1"/>
        <v>180911.85</v>
      </c>
      <c r="F45" s="28">
        <f t="shared" si="2"/>
        <v>5000</v>
      </c>
      <c r="G45" s="28">
        <f t="shared" si="3"/>
        <v>54273.555</v>
      </c>
      <c r="H45" s="28">
        <f t="shared" si="4"/>
        <v>49273.555</v>
      </c>
      <c r="I45" s="29">
        <f t="shared" si="5"/>
        <v>126638.295</v>
      </c>
      <c r="J45" s="30" t="str">
        <f t="shared" si="6"/>
        <v>Escala 3</v>
      </c>
      <c r="M45" s="2"/>
      <c r="N45" s="2"/>
    </row>
    <row r="46">
      <c r="A46" s="26" t="s">
        <v>66</v>
      </c>
      <c r="B46" s="26" t="s">
        <v>29</v>
      </c>
      <c r="C46" s="27">
        <v>2881.3</v>
      </c>
      <c r="D46" s="29">
        <v>105.0</v>
      </c>
      <c r="E46" s="28">
        <f t="shared" si="1"/>
        <v>302536.5</v>
      </c>
      <c r="F46" s="28">
        <f t="shared" si="2"/>
        <v>5000</v>
      </c>
      <c r="G46" s="28">
        <f t="shared" si="3"/>
        <v>90760.95</v>
      </c>
      <c r="H46" s="28">
        <f t="shared" si="4"/>
        <v>85760.95</v>
      </c>
      <c r="I46" s="29">
        <f t="shared" si="5"/>
        <v>211775.55</v>
      </c>
      <c r="J46" s="30" t="str">
        <f t="shared" si="6"/>
        <v>Escala 3</v>
      </c>
      <c r="M46" s="2"/>
      <c r="N46" s="2"/>
    </row>
    <row r="47">
      <c r="A47" s="26" t="s">
        <v>67</v>
      </c>
      <c r="B47" s="26" t="s">
        <v>29</v>
      </c>
      <c r="C47" s="27">
        <v>2176.01</v>
      </c>
      <c r="D47" s="29">
        <v>105.0</v>
      </c>
      <c r="E47" s="28">
        <f t="shared" si="1"/>
        <v>228481.05</v>
      </c>
      <c r="F47" s="28">
        <f t="shared" si="2"/>
        <v>5000</v>
      </c>
      <c r="G47" s="28">
        <f t="shared" si="3"/>
        <v>68544.315</v>
      </c>
      <c r="H47" s="28">
        <f t="shared" si="4"/>
        <v>63544.315</v>
      </c>
      <c r="I47" s="29">
        <f t="shared" si="5"/>
        <v>159936.735</v>
      </c>
      <c r="J47" s="30" t="str">
        <f t="shared" si="6"/>
        <v>Escala 3</v>
      </c>
      <c r="M47" s="2"/>
      <c r="N47" s="2"/>
    </row>
    <row r="48">
      <c r="A48" s="26" t="s">
        <v>68</v>
      </c>
      <c r="B48" s="26" t="s">
        <v>29</v>
      </c>
      <c r="C48" s="27">
        <v>9021.71</v>
      </c>
      <c r="D48" s="29">
        <v>105.0</v>
      </c>
      <c r="E48" s="28">
        <f t="shared" si="1"/>
        <v>947279.55</v>
      </c>
      <c r="F48" s="28">
        <f t="shared" si="2"/>
        <v>5000</v>
      </c>
      <c r="G48" s="28">
        <f t="shared" si="3"/>
        <v>284183.865</v>
      </c>
      <c r="H48" s="28">
        <f t="shared" si="4"/>
        <v>279183.865</v>
      </c>
      <c r="I48" s="29">
        <f t="shared" si="5"/>
        <v>663095.685</v>
      </c>
      <c r="J48" s="30" t="str">
        <f t="shared" si="6"/>
        <v>Escala 3</v>
      </c>
    </row>
    <row r="49">
      <c r="A49" s="26" t="s">
        <v>69</v>
      </c>
      <c r="B49" s="31" t="s">
        <v>27</v>
      </c>
      <c r="C49" s="27">
        <v>976.52</v>
      </c>
      <c r="D49" s="29">
        <v>105.0</v>
      </c>
      <c r="E49" s="28" t="str">
        <f t="shared" si="1"/>
        <v/>
      </c>
      <c r="F49" s="28" t="str">
        <f t="shared" si="2"/>
        <v/>
      </c>
      <c r="G49" s="28" t="str">
        <f t="shared" si="3"/>
        <v/>
      </c>
      <c r="H49" s="28" t="str">
        <f t="shared" si="4"/>
        <v/>
      </c>
      <c r="I49" s="29" t="str">
        <f t="shared" si="5"/>
        <v/>
      </c>
      <c r="J49" s="30" t="str">
        <f t="shared" si="6"/>
        <v>Vendido</v>
      </c>
    </row>
    <row r="50">
      <c r="A50" s="26" t="s">
        <v>70</v>
      </c>
      <c r="B50" s="26" t="s">
        <v>29</v>
      </c>
      <c r="C50" s="27">
        <v>886.44</v>
      </c>
      <c r="D50" s="29">
        <v>105.0</v>
      </c>
      <c r="E50" s="28">
        <f t="shared" si="1"/>
        <v>93076.2</v>
      </c>
      <c r="F50" s="28">
        <f t="shared" si="2"/>
        <v>5000</v>
      </c>
      <c r="G50" s="28">
        <f t="shared" si="3"/>
        <v>27922.86</v>
      </c>
      <c r="H50" s="28">
        <f t="shared" si="4"/>
        <v>22922.86</v>
      </c>
      <c r="I50" s="29">
        <f t="shared" si="5"/>
        <v>65153.34</v>
      </c>
      <c r="J50" s="30" t="str">
        <f t="shared" si="6"/>
        <v>Escala 3</v>
      </c>
    </row>
    <row r="51">
      <c r="A51" s="26" t="s">
        <v>71</v>
      </c>
      <c r="B51" s="26" t="s">
        <v>29</v>
      </c>
      <c r="C51" s="27">
        <v>649.03</v>
      </c>
      <c r="D51" s="29">
        <v>105.0</v>
      </c>
      <c r="E51" s="28">
        <f t="shared" si="1"/>
        <v>68148.15</v>
      </c>
      <c r="F51" s="28">
        <f t="shared" si="2"/>
        <v>5000</v>
      </c>
      <c r="G51" s="28">
        <f t="shared" si="3"/>
        <v>20444.445</v>
      </c>
      <c r="H51" s="28">
        <f t="shared" si="4"/>
        <v>15444.445</v>
      </c>
      <c r="I51" s="29">
        <f t="shared" si="5"/>
        <v>47703.705</v>
      </c>
      <c r="J51" s="30" t="str">
        <f t="shared" si="6"/>
        <v>Escala 3</v>
      </c>
    </row>
    <row r="52">
      <c r="C52" s="34"/>
      <c r="D52" s="35"/>
      <c r="E52" s="35"/>
      <c r="F52" s="35"/>
      <c r="G52" s="35"/>
      <c r="H52" s="35"/>
      <c r="I52" s="35"/>
    </row>
    <row r="53">
      <c r="A53" s="36" t="s">
        <v>72</v>
      </c>
      <c r="B53" s="37"/>
      <c r="C53" s="37">
        <f>SUMIF(B9:B51,"Disponible",C9:C51)</f>
        <v>70527.27</v>
      </c>
      <c r="D53" s="37"/>
      <c r="E53" s="38">
        <f>SUMIF(B9:B51,"Disponible",E9:E51)</f>
        <v>7087726.79</v>
      </c>
      <c r="F53" s="39">
        <f>SUMIF(B9:B51,"Disponible",F9:F51)</f>
        <v>140000</v>
      </c>
      <c r="G53" s="39">
        <f>SUMIF(B9:B51,"Disponible",G9:G51)</f>
        <v>2126318.037</v>
      </c>
      <c r="H53" s="39">
        <f>SUMIF(B9:B51,"Disponible",H9:H51)</f>
        <v>1986318.037</v>
      </c>
      <c r="I53" s="39">
        <f>SUMIF(B9:B51,"Disponible",I9:I51)</f>
        <v>4961408.753</v>
      </c>
    </row>
    <row r="55">
      <c r="A55" s="40" t="s">
        <v>73</v>
      </c>
    </row>
  </sheetData>
  <autoFilter ref="$A$8:$J$51"/>
  <mergeCells count="5">
    <mergeCell ref="A1:J1"/>
    <mergeCell ref="A2:J2"/>
    <mergeCell ref="A3:J3"/>
    <mergeCell ref="I6:J6"/>
    <mergeCell ref="A55:J55"/>
  </mergeCells>
  <conditionalFormatting sqref="A9:J51">
    <cfRule type="expression" dxfId="0" priority="1" stopIfTrue="1">
      <formula>$B9="Disponible"</formula>
    </cfRule>
  </conditionalFormatting>
  <conditionalFormatting sqref="A9:J51">
    <cfRule type="expression" dxfId="1" priority="2" stopIfTrue="1">
      <formula>$B9="Vendida"</formula>
    </cfRule>
  </conditionalFormatting>
  <dataValidations>
    <dataValidation type="list" allowBlank="1" showErrorMessage="1" sqref="B9:B51">
      <formula1>"Disponible,Reservada,Vendida,Bloqueada"</formula1>
    </dataValidation>
  </dataValidations>
  <printOptions gridLines="1" horizontalCentered="1"/>
  <pageMargins bottom="0.75" footer="0.0" header="0.0" left="0.7" right="0.7" top="0.75"/>
  <pageSetup paperSize="8" cellComments="atEnd" orientation="landscape" pageOrder="overThenDown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