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/>
  <mc:AlternateContent xmlns:mc="http://schemas.openxmlformats.org/markup-compatibility/2006">
    <mc:Choice Requires="x15">
      <x15ac:absPath xmlns:x15ac="http://schemas.microsoft.com/office/spreadsheetml/2010/11/ac" url="https://gmsgrupo-my.sharepoint.com/personal/gmscentral_gms_ms/Documents/JOSE/VIVANTIA/OASIS BAY/"/>
    </mc:Choice>
  </mc:AlternateContent>
  <xr:revisionPtr revIDLastSave="40" documentId="8_{91D2362C-456E-447F-8B12-0BC8121C138E}" xr6:coauthVersionLast="47" xr6:coauthVersionMax="47" xr10:uidLastSave="{23055873-DB81-4B3E-B336-4192A601734A}"/>
  <bookViews>
    <workbookView xWindow="-120" yWindow="-120" windowWidth="29040" windowHeight="15840" tabRatio="664" activeTab="3" xr2:uid="{00000000-000D-0000-FFFF-FFFF00000000}"/>
  </bookViews>
  <sheets>
    <sheet name="Consolidated BP" sheetId="1" r:id="rId1"/>
    <sheet name="OWNER Consolidated" sheetId="2" r:id="rId2"/>
    <sheet name="ENTRADA DE DATOS" sheetId="20" r:id="rId3"/>
    <sheet name="Estudios" sheetId="3" r:id="rId4"/>
    <sheet name="Sheet1" sheetId="26" r:id="rId5"/>
    <sheet name="Apartamento 1h" sheetId="21" r:id="rId6"/>
    <sheet name="Apartamento 2h" sheetId="22" r:id="rId7"/>
    <sheet name="Penthouse 1h" sheetId="23" r:id="rId8"/>
    <sheet name="Penthouse 2H" sheetId="24" r:id="rId9"/>
    <sheet name="Villas" sheetId="25" r:id="rId10"/>
  </sheets>
  <externalReferences>
    <externalReference r:id="rId11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B14" i="1"/>
  <c r="B13" i="1"/>
  <c r="C55" i="3"/>
  <c r="D74" i="1"/>
  <c r="V73" i="1"/>
  <c r="T73" i="1"/>
  <c r="R73" i="1"/>
  <c r="N73" i="1"/>
  <c r="L73" i="1"/>
  <c r="J73" i="1"/>
  <c r="H73" i="1"/>
  <c r="F73" i="1"/>
  <c r="D73" i="1"/>
  <c r="V72" i="1"/>
  <c r="T72" i="1"/>
  <c r="R72" i="1"/>
  <c r="P72" i="1"/>
  <c r="N72" i="1"/>
  <c r="L72" i="1"/>
  <c r="J72" i="1"/>
  <c r="H72" i="1"/>
  <c r="F72" i="1"/>
  <c r="D72" i="1"/>
  <c r="C50" i="20"/>
  <c r="D50" i="20"/>
  <c r="E50" i="20"/>
  <c r="F50" i="20"/>
  <c r="G50" i="20"/>
  <c r="C44" i="3"/>
  <c r="C18" i="1"/>
  <c r="E18" i="1"/>
  <c r="G18" i="1"/>
  <c r="I18" i="1"/>
  <c r="K18" i="1"/>
  <c r="M18" i="1"/>
  <c r="C17" i="1"/>
  <c r="E17" i="1"/>
  <c r="G17" i="1"/>
  <c r="I17" i="1"/>
  <c r="K17" i="1"/>
  <c r="M17" i="1"/>
  <c r="C39" i="20"/>
  <c r="D39" i="20"/>
  <c r="E39" i="20"/>
  <c r="F39" i="20"/>
  <c r="G39" i="20"/>
  <c r="C38" i="20"/>
  <c r="D38" i="20"/>
  <c r="E38" i="20"/>
  <c r="F38" i="20"/>
  <c r="G38" i="20"/>
  <c r="D53" i="2"/>
  <c r="F53" i="2"/>
  <c r="H53" i="2"/>
  <c r="J53" i="2"/>
  <c r="L53" i="2"/>
  <c r="N53" i="2"/>
  <c r="P53" i="2"/>
  <c r="R53" i="2"/>
  <c r="T53" i="2"/>
  <c r="V53" i="2"/>
  <c r="V74" i="1"/>
  <c r="D52" i="2"/>
  <c r="F52" i="2"/>
  <c r="H52" i="2"/>
  <c r="J52" i="2"/>
  <c r="L52" i="2"/>
  <c r="N52" i="2"/>
  <c r="P52" i="2"/>
  <c r="R52" i="2"/>
  <c r="T52" i="2"/>
  <c r="V52" i="2"/>
  <c r="D51" i="2"/>
  <c r="F51" i="2"/>
  <c r="H51" i="2"/>
  <c r="J51" i="2"/>
  <c r="L51" i="2"/>
  <c r="N51" i="2"/>
  <c r="P51" i="2"/>
  <c r="R51" i="2"/>
  <c r="T51" i="2"/>
  <c r="V51" i="2"/>
  <c r="D49" i="2"/>
  <c r="F49" i="2"/>
  <c r="H49" i="2"/>
  <c r="J49" i="2"/>
  <c r="L49" i="2"/>
  <c r="N49" i="2"/>
  <c r="P49" i="2"/>
  <c r="R49" i="2"/>
  <c r="T49" i="2"/>
  <c r="V49" i="2"/>
  <c r="D38" i="2"/>
  <c r="F38" i="2"/>
  <c r="H38" i="2"/>
  <c r="J38" i="2"/>
  <c r="L38" i="2"/>
  <c r="N38" i="2"/>
  <c r="P38" i="2"/>
  <c r="R38" i="2"/>
  <c r="T38" i="2"/>
  <c r="V38" i="2"/>
  <c r="D39" i="2"/>
  <c r="F39" i="2"/>
  <c r="H39" i="2"/>
  <c r="J39" i="2"/>
  <c r="L39" i="2"/>
  <c r="N39" i="2"/>
  <c r="P39" i="2"/>
  <c r="R39" i="2"/>
  <c r="T39" i="2"/>
  <c r="V39" i="2"/>
  <c r="D40" i="2"/>
  <c r="F40" i="2"/>
  <c r="H40" i="2"/>
  <c r="J40" i="2"/>
  <c r="L40" i="2"/>
  <c r="N40" i="2"/>
  <c r="P40" i="2"/>
  <c r="R40" i="2"/>
  <c r="T40" i="2"/>
  <c r="V40" i="2"/>
  <c r="D41" i="2"/>
  <c r="F41" i="2"/>
  <c r="H41" i="2"/>
  <c r="J41" i="2"/>
  <c r="L41" i="2"/>
  <c r="N41" i="2"/>
  <c r="P41" i="2"/>
  <c r="R41" i="2"/>
  <c r="T41" i="2"/>
  <c r="V41" i="2"/>
  <c r="D42" i="2"/>
  <c r="F42" i="2"/>
  <c r="H42" i="2"/>
  <c r="J42" i="2"/>
  <c r="L42" i="2"/>
  <c r="N42" i="2"/>
  <c r="P42" i="2"/>
  <c r="R42" i="2"/>
  <c r="T42" i="2"/>
  <c r="V42" i="2"/>
  <c r="D43" i="2"/>
  <c r="F43" i="2"/>
  <c r="H43" i="2"/>
  <c r="J43" i="2"/>
  <c r="L43" i="2"/>
  <c r="N43" i="2"/>
  <c r="P43" i="2"/>
  <c r="R43" i="2"/>
  <c r="T43" i="2"/>
  <c r="V43" i="2"/>
  <c r="D37" i="2"/>
  <c r="F37" i="2"/>
  <c r="H37" i="2"/>
  <c r="J37" i="2"/>
  <c r="L37" i="2"/>
  <c r="N37" i="2"/>
  <c r="P37" i="2"/>
  <c r="R37" i="2"/>
  <c r="T37" i="2"/>
  <c r="V37" i="2"/>
  <c r="D33" i="2"/>
  <c r="F33" i="2"/>
  <c r="H33" i="2"/>
  <c r="J33" i="2"/>
  <c r="L33" i="2"/>
  <c r="N33" i="2"/>
  <c r="P33" i="2"/>
  <c r="R33" i="2"/>
  <c r="T33" i="2"/>
  <c r="V33" i="2"/>
  <c r="D32" i="2"/>
  <c r="F32" i="2"/>
  <c r="H32" i="2"/>
  <c r="J32" i="2"/>
  <c r="L32" i="2"/>
  <c r="N32" i="2"/>
  <c r="P32" i="2"/>
  <c r="R32" i="2"/>
  <c r="T32" i="2"/>
  <c r="V32" i="2"/>
  <c r="C6" i="2"/>
  <c r="E6" i="2"/>
  <c r="G6" i="2"/>
  <c r="I6" i="2"/>
  <c r="K6" i="2"/>
  <c r="M6" i="2"/>
  <c r="O6" i="2"/>
  <c r="Q6" i="2"/>
  <c r="S6" i="2"/>
  <c r="U6" i="2"/>
  <c r="E8" i="2"/>
  <c r="E8" i="1"/>
  <c r="C8" i="2"/>
  <c r="C8" i="1"/>
  <c r="C5" i="2"/>
  <c r="E5" i="2"/>
  <c r="G5" i="2"/>
  <c r="I5" i="2"/>
  <c r="K5" i="2"/>
  <c r="M5" i="2"/>
  <c r="O5" i="2"/>
  <c r="Q5" i="2"/>
  <c r="S5" i="2"/>
  <c r="U5" i="2"/>
  <c r="E56" i="25"/>
  <c r="M75" i="2"/>
  <c r="C55" i="25"/>
  <c r="K74" i="2"/>
  <c r="C11" i="25"/>
  <c r="C15" i="2"/>
  <c r="C8" i="25"/>
  <c r="E8" i="25"/>
  <c r="G8" i="25"/>
  <c r="I8" i="25"/>
  <c r="K8" i="25"/>
  <c r="M8" i="25"/>
  <c r="O8" i="25"/>
  <c r="Q8" i="25"/>
  <c r="S8" i="25"/>
  <c r="U8" i="25"/>
  <c r="C6" i="25"/>
  <c r="E6" i="25"/>
  <c r="G6" i="25"/>
  <c r="I6" i="25"/>
  <c r="K6" i="25"/>
  <c r="M6" i="25"/>
  <c r="O6" i="25"/>
  <c r="Q6" i="25"/>
  <c r="S6" i="25"/>
  <c r="U6" i="25"/>
  <c r="C5" i="25"/>
  <c r="E5" i="25"/>
  <c r="E56" i="24"/>
  <c r="I75" i="2"/>
  <c r="C55" i="24"/>
  <c r="G74" i="2"/>
  <c r="C11" i="24"/>
  <c r="C14" i="2"/>
  <c r="C8" i="24"/>
  <c r="E8" i="24"/>
  <c r="G8" i="24"/>
  <c r="I8" i="24"/>
  <c r="K8" i="24"/>
  <c r="M8" i="24"/>
  <c r="O8" i="24"/>
  <c r="Q8" i="24"/>
  <c r="S8" i="24"/>
  <c r="U8" i="24"/>
  <c r="C6" i="24"/>
  <c r="E6" i="24"/>
  <c r="G6" i="24"/>
  <c r="I6" i="24"/>
  <c r="K6" i="24"/>
  <c r="M6" i="24"/>
  <c r="O6" i="24"/>
  <c r="Q6" i="24"/>
  <c r="S6" i="24"/>
  <c r="U6" i="24"/>
  <c r="C5" i="24"/>
  <c r="E56" i="23"/>
  <c r="E75" i="2"/>
  <c r="C11" i="23"/>
  <c r="C13" i="2"/>
  <c r="C8" i="23"/>
  <c r="E8" i="23"/>
  <c r="G8" i="23"/>
  <c r="I8" i="23"/>
  <c r="K8" i="23"/>
  <c r="M8" i="23"/>
  <c r="O8" i="23"/>
  <c r="Q8" i="23"/>
  <c r="S8" i="23"/>
  <c r="U8" i="23"/>
  <c r="C6" i="23"/>
  <c r="E6" i="23"/>
  <c r="G6" i="23"/>
  <c r="I6" i="23"/>
  <c r="K6" i="23"/>
  <c r="M6" i="23"/>
  <c r="O6" i="23"/>
  <c r="Q6" i="23"/>
  <c r="S6" i="23"/>
  <c r="U6" i="23"/>
  <c r="C5" i="23"/>
  <c r="C55" i="23"/>
  <c r="C74" i="2"/>
  <c r="C55" i="22"/>
  <c r="K69" i="2"/>
  <c r="C55" i="21"/>
  <c r="G69" i="2"/>
  <c r="C69" i="2"/>
  <c r="E56" i="22"/>
  <c r="M70" i="2"/>
  <c r="C11" i="22"/>
  <c r="C12" i="2"/>
  <c r="C8" i="22"/>
  <c r="E8" i="22"/>
  <c r="G8" i="22"/>
  <c r="I8" i="22"/>
  <c r="K8" i="22"/>
  <c r="M8" i="22"/>
  <c r="O8" i="22"/>
  <c r="Q8" i="22"/>
  <c r="S8" i="22"/>
  <c r="U8" i="22"/>
  <c r="C6" i="22"/>
  <c r="E6" i="22"/>
  <c r="G6" i="22"/>
  <c r="I6" i="22"/>
  <c r="K6" i="22"/>
  <c r="M6" i="22"/>
  <c r="O6" i="22"/>
  <c r="Q6" i="22"/>
  <c r="S6" i="22"/>
  <c r="U6" i="22"/>
  <c r="C5" i="22"/>
  <c r="E56" i="21"/>
  <c r="I70" i="2"/>
  <c r="C11" i="21"/>
  <c r="C11" i="2"/>
  <c r="C8" i="21"/>
  <c r="E8" i="21"/>
  <c r="G8" i="21"/>
  <c r="I8" i="21"/>
  <c r="K8" i="21"/>
  <c r="M8" i="21"/>
  <c r="O8" i="21"/>
  <c r="Q8" i="21"/>
  <c r="S8" i="21"/>
  <c r="U8" i="21"/>
  <c r="C6" i="21"/>
  <c r="E6" i="21"/>
  <c r="G6" i="21"/>
  <c r="I6" i="21"/>
  <c r="K6" i="21"/>
  <c r="M6" i="21"/>
  <c r="O6" i="21"/>
  <c r="Q6" i="21"/>
  <c r="S6" i="21"/>
  <c r="U6" i="21"/>
  <c r="C5" i="21"/>
  <c r="E5" i="21"/>
  <c r="C13" i="3"/>
  <c r="H74" i="1"/>
  <c r="R74" i="1"/>
  <c r="T74" i="1"/>
  <c r="P74" i="1"/>
  <c r="F74" i="1"/>
  <c r="J74" i="1"/>
  <c r="L74" i="1"/>
  <c r="N74" i="1"/>
  <c r="O17" i="1"/>
  <c r="Q17" i="1"/>
  <c r="S17" i="1"/>
  <c r="U17" i="1"/>
  <c r="O18" i="1"/>
  <c r="Q18" i="1"/>
  <c r="S18" i="1"/>
  <c r="U18" i="1"/>
  <c r="C7" i="22"/>
  <c r="C7" i="24"/>
  <c r="C9" i="24"/>
  <c r="C15" i="24"/>
  <c r="E5" i="24"/>
  <c r="E7" i="24"/>
  <c r="E9" i="24"/>
  <c r="C7" i="23"/>
  <c r="C9" i="23"/>
  <c r="C15" i="23"/>
  <c r="G5" i="25"/>
  <c r="E7" i="25"/>
  <c r="E9" i="25"/>
  <c r="C7" i="25"/>
  <c r="C9" i="25"/>
  <c r="C15" i="25"/>
  <c r="E11" i="25"/>
  <c r="E15" i="2"/>
  <c r="E15" i="1"/>
  <c r="C10" i="25"/>
  <c r="C12" i="25"/>
  <c r="G5" i="24"/>
  <c r="C12" i="24"/>
  <c r="C10" i="24"/>
  <c r="E11" i="24"/>
  <c r="E14" i="2"/>
  <c r="E14" i="1"/>
  <c r="E5" i="23"/>
  <c r="G5" i="23"/>
  <c r="C12" i="23"/>
  <c r="C10" i="23"/>
  <c r="E11" i="23"/>
  <c r="E13" i="2"/>
  <c r="E13" i="1"/>
  <c r="C9" i="22"/>
  <c r="C15" i="22"/>
  <c r="C12" i="22"/>
  <c r="E5" i="22"/>
  <c r="E11" i="22"/>
  <c r="E12" i="2"/>
  <c r="E12" i="1"/>
  <c r="C10" i="22"/>
  <c r="C12" i="21"/>
  <c r="C10" i="21"/>
  <c r="E11" i="21"/>
  <c r="E11" i="2"/>
  <c r="E11" i="1"/>
  <c r="G5" i="21"/>
  <c r="E7" i="21"/>
  <c r="E9" i="21"/>
  <c r="C7" i="21"/>
  <c r="C9" i="21"/>
  <c r="C15" i="21"/>
  <c r="E13" i="3"/>
  <c r="G13" i="3"/>
  <c r="I13" i="3"/>
  <c r="K13" i="3"/>
  <c r="M13" i="3"/>
  <c r="O13" i="3"/>
  <c r="Q13" i="3"/>
  <c r="S13" i="3"/>
  <c r="U13" i="3"/>
  <c r="D44" i="3"/>
  <c r="F44" i="3"/>
  <c r="V43" i="3"/>
  <c r="T43" i="3"/>
  <c r="R43" i="3"/>
  <c r="P43" i="3"/>
  <c r="N43" i="3"/>
  <c r="L43" i="3"/>
  <c r="J43" i="3"/>
  <c r="H43" i="3"/>
  <c r="F43" i="3"/>
  <c r="D43" i="3"/>
  <c r="V42" i="3"/>
  <c r="T42" i="3"/>
  <c r="R42" i="3"/>
  <c r="P42" i="3"/>
  <c r="N42" i="3"/>
  <c r="L42" i="3"/>
  <c r="J42" i="3"/>
  <c r="H42" i="3"/>
  <c r="F42" i="3"/>
  <c r="D42" i="3"/>
  <c r="V40" i="3"/>
  <c r="T40" i="3"/>
  <c r="R40" i="3"/>
  <c r="P40" i="3"/>
  <c r="N40" i="3"/>
  <c r="L40" i="3"/>
  <c r="J40" i="3"/>
  <c r="H40" i="3"/>
  <c r="F40" i="3"/>
  <c r="D40" i="3"/>
  <c r="D34" i="3"/>
  <c r="F34" i="3"/>
  <c r="H34" i="3"/>
  <c r="J34" i="3"/>
  <c r="L34" i="3"/>
  <c r="N34" i="3"/>
  <c r="P34" i="3"/>
  <c r="R34" i="3"/>
  <c r="T34" i="3"/>
  <c r="V34" i="3"/>
  <c r="D33" i="3"/>
  <c r="F33" i="3"/>
  <c r="H33" i="3"/>
  <c r="J33" i="3"/>
  <c r="L33" i="3"/>
  <c r="N33" i="3"/>
  <c r="P33" i="3"/>
  <c r="R33" i="3"/>
  <c r="T33" i="3"/>
  <c r="V33" i="3"/>
  <c r="D32" i="3"/>
  <c r="F32" i="3"/>
  <c r="H32" i="3"/>
  <c r="J32" i="3"/>
  <c r="L32" i="3"/>
  <c r="N32" i="3"/>
  <c r="P32" i="3"/>
  <c r="R32" i="3"/>
  <c r="T32" i="3"/>
  <c r="V32" i="3"/>
  <c r="D31" i="3"/>
  <c r="F31" i="3"/>
  <c r="H31" i="3"/>
  <c r="J31" i="3"/>
  <c r="L31" i="3"/>
  <c r="N31" i="3"/>
  <c r="P31" i="3"/>
  <c r="R31" i="3"/>
  <c r="T31" i="3"/>
  <c r="V31" i="3"/>
  <c r="D30" i="3"/>
  <c r="F30" i="3"/>
  <c r="H30" i="3"/>
  <c r="J30" i="3"/>
  <c r="L30" i="3"/>
  <c r="N30" i="3"/>
  <c r="P30" i="3"/>
  <c r="R30" i="3"/>
  <c r="T30" i="3"/>
  <c r="V30" i="3"/>
  <c r="D29" i="3"/>
  <c r="F29" i="3"/>
  <c r="H29" i="3"/>
  <c r="J29" i="3"/>
  <c r="L29" i="3"/>
  <c r="N29" i="3"/>
  <c r="P29" i="3"/>
  <c r="R29" i="3"/>
  <c r="T29" i="3"/>
  <c r="V29" i="3"/>
  <c r="D28" i="3"/>
  <c r="F28" i="3"/>
  <c r="H28" i="3"/>
  <c r="J28" i="3"/>
  <c r="L28" i="3"/>
  <c r="N28" i="3"/>
  <c r="P28" i="3"/>
  <c r="R28" i="3"/>
  <c r="T28" i="3"/>
  <c r="V28" i="3"/>
  <c r="D24" i="3"/>
  <c r="F24" i="3"/>
  <c r="H24" i="3"/>
  <c r="J24" i="3"/>
  <c r="L24" i="3"/>
  <c r="N24" i="3"/>
  <c r="P24" i="3"/>
  <c r="R24" i="3"/>
  <c r="T24" i="3"/>
  <c r="V24" i="3"/>
  <c r="D23" i="3"/>
  <c r="F23" i="3"/>
  <c r="H23" i="3"/>
  <c r="J23" i="3"/>
  <c r="L23" i="3"/>
  <c r="N23" i="3"/>
  <c r="P23" i="3"/>
  <c r="R23" i="3"/>
  <c r="T23" i="3"/>
  <c r="V23" i="3"/>
  <c r="C11" i="3"/>
  <c r="C10" i="2"/>
  <c r="C8" i="3"/>
  <c r="E8" i="3"/>
  <c r="G8" i="3"/>
  <c r="I8" i="3"/>
  <c r="K8" i="3"/>
  <c r="M8" i="3"/>
  <c r="O8" i="3"/>
  <c r="Q8" i="3"/>
  <c r="S8" i="3"/>
  <c r="U8" i="3"/>
  <c r="C6" i="3"/>
  <c r="E6" i="3"/>
  <c r="G6" i="3"/>
  <c r="I6" i="3"/>
  <c r="K6" i="3"/>
  <c r="M6" i="3"/>
  <c r="O6" i="3"/>
  <c r="Q6" i="3"/>
  <c r="S6" i="3"/>
  <c r="U6" i="3"/>
  <c r="C5" i="3"/>
  <c r="C45" i="3"/>
  <c r="E56" i="3"/>
  <c r="C31" i="20"/>
  <c r="C44" i="21"/>
  <c r="E5" i="3"/>
  <c r="G5" i="3"/>
  <c r="I5" i="3"/>
  <c r="K5" i="3"/>
  <c r="M5" i="3"/>
  <c r="O5" i="3"/>
  <c r="Q5" i="3"/>
  <c r="S5" i="3"/>
  <c r="U5" i="3"/>
  <c r="C13" i="21"/>
  <c r="E11" i="3"/>
  <c r="D31" i="20"/>
  <c r="C44" i="22"/>
  <c r="D44" i="21"/>
  <c r="F44" i="21"/>
  <c r="E7" i="23"/>
  <c r="E9" i="23"/>
  <c r="E15" i="23"/>
  <c r="E17" i="23"/>
  <c r="E19" i="23"/>
  <c r="E23" i="2"/>
  <c r="C17" i="25"/>
  <c r="E15" i="25"/>
  <c r="E17" i="25"/>
  <c r="E19" i="25"/>
  <c r="E25" i="2"/>
  <c r="G11" i="25"/>
  <c r="G15" i="2"/>
  <c r="G15" i="1"/>
  <c r="E10" i="25"/>
  <c r="E12" i="25"/>
  <c r="G7" i="25"/>
  <c r="G9" i="25"/>
  <c r="I5" i="25"/>
  <c r="C17" i="24"/>
  <c r="G7" i="24"/>
  <c r="G9" i="24"/>
  <c r="I5" i="24"/>
  <c r="G11" i="24"/>
  <c r="G14" i="2"/>
  <c r="G14" i="1"/>
  <c r="E15" i="24"/>
  <c r="E17" i="24"/>
  <c r="E19" i="24"/>
  <c r="E24" i="2"/>
  <c r="E10" i="24"/>
  <c r="E12" i="24"/>
  <c r="C17" i="23"/>
  <c r="G11" i="23"/>
  <c r="G13" i="2"/>
  <c r="G13" i="1"/>
  <c r="E10" i="23"/>
  <c r="E12" i="23"/>
  <c r="G7" i="23"/>
  <c r="G9" i="23"/>
  <c r="I5" i="23"/>
  <c r="G5" i="22"/>
  <c r="E7" i="22"/>
  <c r="E9" i="22"/>
  <c r="E15" i="22"/>
  <c r="C17" i="22"/>
  <c r="E12" i="22"/>
  <c r="E10" i="22"/>
  <c r="G11" i="22"/>
  <c r="G12" i="2"/>
  <c r="G12" i="1"/>
  <c r="C17" i="21"/>
  <c r="G11" i="21"/>
  <c r="G11" i="2"/>
  <c r="G11" i="1"/>
  <c r="E15" i="21"/>
  <c r="E17" i="21"/>
  <c r="E19" i="21"/>
  <c r="E21" i="2"/>
  <c r="E10" i="21"/>
  <c r="E12" i="21"/>
  <c r="G7" i="21"/>
  <c r="G9" i="21"/>
  <c r="I5" i="21"/>
  <c r="H44" i="3"/>
  <c r="C52" i="20"/>
  <c r="D52" i="20"/>
  <c r="E52" i="20"/>
  <c r="F52" i="20"/>
  <c r="G52" i="20"/>
  <c r="C53" i="20"/>
  <c r="D53" i="20"/>
  <c r="E53" i="20"/>
  <c r="F53" i="20"/>
  <c r="G53" i="20"/>
  <c r="C51" i="20"/>
  <c r="D51" i="20"/>
  <c r="E51" i="20"/>
  <c r="F51" i="20"/>
  <c r="G51" i="20"/>
  <c r="C15" i="20"/>
  <c r="C14" i="20"/>
  <c r="C44" i="20"/>
  <c r="D44" i="20"/>
  <c r="E44" i="20"/>
  <c r="F44" i="20"/>
  <c r="G44" i="20"/>
  <c r="C45" i="20"/>
  <c r="D45" i="20"/>
  <c r="E45" i="20"/>
  <c r="F45" i="20"/>
  <c r="G45" i="20"/>
  <c r="C46" i="20"/>
  <c r="D46" i="20"/>
  <c r="E46" i="20"/>
  <c r="F46" i="20"/>
  <c r="G46" i="20"/>
  <c r="C43" i="20"/>
  <c r="D43" i="20"/>
  <c r="E43" i="20"/>
  <c r="F43" i="20"/>
  <c r="G43" i="20"/>
  <c r="C29" i="20"/>
  <c r="C30" i="20"/>
  <c r="C28" i="20"/>
  <c r="D28" i="20"/>
  <c r="C19" i="20"/>
  <c r="C20" i="20"/>
  <c r="C21" i="20"/>
  <c r="C22" i="20"/>
  <c r="C23" i="20"/>
  <c r="C24" i="20"/>
  <c r="C18" i="20"/>
  <c r="E44" i="24"/>
  <c r="E44" i="22"/>
  <c r="E44" i="21"/>
  <c r="E44" i="23"/>
  <c r="E44" i="3"/>
  <c r="H44" i="21"/>
  <c r="E44" i="25"/>
  <c r="D22" i="20"/>
  <c r="D32" i="21"/>
  <c r="F32" i="21"/>
  <c r="H32" i="21"/>
  <c r="J32" i="21"/>
  <c r="L32" i="21"/>
  <c r="N32" i="21"/>
  <c r="P32" i="21"/>
  <c r="R32" i="21"/>
  <c r="T32" i="21"/>
  <c r="V32" i="21"/>
  <c r="D21" i="20"/>
  <c r="D31" i="21"/>
  <c r="F31" i="21"/>
  <c r="H31" i="21"/>
  <c r="J31" i="21"/>
  <c r="L31" i="21"/>
  <c r="N31" i="21"/>
  <c r="P31" i="21"/>
  <c r="R31" i="21"/>
  <c r="T31" i="21"/>
  <c r="V31" i="21"/>
  <c r="D19" i="20"/>
  <c r="D29" i="21"/>
  <c r="F29" i="21"/>
  <c r="H29" i="21"/>
  <c r="J29" i="21"/>
  <c r="L29" i="21"/>
  <c r="N29" i="21"/>
  <c r="P29" i="21"/>
  <c r="R29" i="21"/>
  <c r="T29" i="21"/>
  <c r="V29" i="21"/>
  <c r="D14" i="20"/>
  <c r="D23" i="21"/>
  <c r="F23" i="21"/>
  <c r="H23" i="21"/>
  <c r="J23" i="21"/>
  <c r="L23" i="21"/>
  <c r="N23" i="21"/>
  <c r="P23" i="21"/>
  <c r="R23" i="21"/>
  <c r="T23" i="21"/>
  <c r="V23" i="21"/>
  <c r="D18" i="20"/>
  <c r="D28" i="21"/>
  <c r="F28" i="21"/>
  <c r="H28" i="21"/>
  <c r="J28" i="21"/>
  <c r="L28" i="21"/>
  <c r="N28" i="21"/>
  <c r="P28" i="21"/>
  <c r="R28" i="21"/>
  <c r="T28" i="21"/>
  <c r="V28" i="21"/>
  <c r="D15" i="20"/>
  <c r="D24" i="21"/>
  <c r="F24" i="21"/>
  <c r="H24" i="21"/>
  <c r="J24" i="21"/>
  <c r="L24" i="21"/>
  <c r="N24" i="21"/>
  <c r="P24" i="21"/>
  <c r="R24" i="21"/>
  <c r="T24" i="21"/>
  <c r="V24" i="21"/>
  <c r="E10" i="2"/>
  <c r="E10" i="1"/>
  <c r="G11" i="3"/>
  <c r="D20" i="20"/>
  <c r="D30" i="21"/>
  <c r="F30" i="21"/>
  <c r="H30" i="21"/>
  <c r="J30" i="21"/>
  <c r="L30" i="21"/>
  <c r="N30" i="21"/>
  <c r="P30" i="21"/>
  <c r="R30" i="21"/>
  <c r="T30" i="21"/>
  <c r="V30" i="21"/>
  <c r="T40" i="21"/>
  <c r="D40" i="21"/>
  <c r="R40" i="21"/>
  <c r="P40" i="21"/>
  <c r="N40" i="21"/>
  <c r="L40" i="21"/>
  <c r="F40" i="21"/>
  <c r="J40" i="21"/>
  <c r="H40" i="21"/>
  <c r="V40" i="21"/>
  <c r="E31" i="20"/>
  <c r="C44" i="23"/>
  <c r="D44" i="22"/>
  <c r="F44" i="22"/>
  <c r="H44" i="22"/>
  <c r="J44" i="22"/>
  <c r="L44" i="22"/>
  <c r="N44" i="22"/>
  <c r="P44" i="22"/>
  <c r="R44" i="22"/>
  <c r="T44" i="22"/>
  <c r="V44" i="22"/>
  <c r="D30" i="20"/>
  <c r="R43" i="21"/>
  <c r="T43" i="21"/>
  <c r="N43" i="21"/>
  <c r="H43" i="21"/>
  <c r="L43" i="21"/>
  <c r="F43" i="21"/>
  <c r="P43" i="21"/>
  <c r="D43" i="21"/>
  <c r="V43" i="21"/>
  <c r="J43" i="21"/>
  <c r="D24" i="20"/>
  <c r="D34" i="21"/>
  <c r="F34" i="21"/>
  <c r="H34" i="21"/>
  <c r="J34" i="21"/>
  <c r="L34" i="21"/>
  <c r="N34" i="21"/>
  <c r="P34" i="21"/>
  <c r="R34" i="21"/>
  <c r="T34" i="21"/>
  <c r="V34" i="21"/>
  <c r="D29" i="20"/>
  <c r="H42" i="21"/>
  <c r="T42" i="21"/>
  <c r="N42" i="21"/>
  <c r="R42" i="21"/>
  <c r="L42" i="21"/>
  <c r="F42" i="21"/>
  <c r="V42" i="21"/>
  <c r="J42" i="21"/>
  <c r="P42" i="21"/>
  <c r="D42" i="21"/>
  <c r="C45" i="21"/>
  <c r="E13" i="21"/>
  <c r="D23" i="20"/>
  <c r="D33" i="21"/>
  <c r="F33" i="21"/>
  <c r="H33" i="21"/>
  <c r="J33" i="21"/>
  <c r="L33" i="21"/>
  <c r="N33" i="21"/>
  <c r="P33" i="21"/>
  <c r="R33" i="21"/>
  <c r="T33" i="21"/>
  <c r="V33" i="21"/>
  <c r="E28" i="20"/>
  <c r="T40" i="22"/>
  <c r="D40" i="22"/>
  <c r="V40" i="22"/>
  <c r="L40" i="22"/>
  <c r="J40" i="22"/>
  <c r="H40" i="22"/>
  <c r="F40" i="22"/>
  <c r="R40" i="22"/>
  <c r="P40" i="22"/>
  <c r="N40" i="22"/>
  <c r="C13" i="22"/>
  <c r="G12" i="25"/>
  <c r="G15" i="25"/>
  <c r="I11" i="25"/>
  <c r="I15" i="2"/>
  <c r="I15" i="1"/>
  <c r="G10" i="25"/>
  <c r="K5" i="25"/>
  <c r="I7" i="25"/>
  <c r="I9" i="25"/>
  <c r="E22" i="25"/>
  <c r="F19" i="25"/>
  <c r="C19" i="25"/>
  <c r="C25" i="2"/>
  <c r="I7" i="24"/>
  <c r="I9" i="24"/>
  <c r="K5" i="24"/>
  <c r="F19" i="24"/>
  <c r="E22" i="24"/>
  <c r="G15" i="24"/>
  <c r="G17" i="24"/>
  <c r="G19" i="24"/>
  <c r="G24" i="2"/>
  <c r="G10" i="24"/>
  <c r="G12" i="24"/>
  <c r="I11" i="24"/>
  <c r="I14" i="2"/>
  <c r="I14" i="1"/>
  <c r="C19" i="24"/>
  <c r="C24" i="2"/>
  <c r="K5" i="23"/>
  <c r="I7" i="23"/>
  <c r="I9" i="23"/>
  <c r="C19" i="23"/>
  <c r="C23" i="2"/>
  <c r="E22" i="23"/>
  <c r="F19" i="23"/>
  <c r="G12" i="23"/>
  <c r="I11" i="23"/>
  <c r="I13" i="2"/>
  <c r="I13" i="1"/>
  <c r="G15" i="23"/>
  <c r="G10" i="23"/>
  <c r="E17" i="22"/>
  <c r="E19" i="22"/>
  <c r="E22" i="2"/>
  <c r="I11" i="22"/>
  <c r="I12" i="2"/>
  <c r="I12" i="1"/>
  <c r="G12" i="22"/>
  <c r="G10" i="22"/>
  <c r="I5" i="22"/>
  <c r="G7" i="22"/>
  <c r="G9" i="22"/>
  <c r="G15" i="22"/>
  <c r="G17" i="22"/>
  <c r="G19" i="22"/>
  <c r="G22" i="2"/>
  <c r="C19" i="22"/>
  <c r="C22" i="2"/>
  <c r="K5" i="21"/>
  <c r="I7" i="21"/>
  <c r="I9" i="21"/>
  <c r="E22" i="21"/>
  <c r="F19" i="21"/>
  <c r="G10" i="21"/>
  <c r="G12" i="21"/>
  <c r="I11" i="21"/>
  <c r="I11" i="2"/>
  <c r="I11" i="1"/>
  <c r="G15" i="21"/>
  <c r="G17" i="21"/>
  <c r="G19" i="21"/>
  <c r="G21" i="2"/>
  <c r="C19" i="21"/>
  <c r="C21" i="2"/>
  <c r="J44" i="3"/>
  <c r="L44" i="3"/>
  <c r="V70" i="1"/>
  <c r="T70" i="1"/>
  <c r="R70" i="1"/>
  <c r="P70" i="1"/>
  <c r="N70" i="1"/>
  <c r="L70" i="1"/>
  <c r="J70" i="1"/>
  <c r="H70" i="1"/>
  <c r="F70" i="1"/>
  <c r="D70" i="1"/>
  <c r="V35" i="1"/>
  <c r="V34" i="1"/>
  <c r="T35" i="1"/>
  <c r="T34" i="1"/>
  <c r="R35" i="1"/>
  <c r="R34" i="1"/>
  <c r="P35" i="1"/>
  <c r="P34" i="1"/>
  <c r="N35" i="1"/>
  <c r="N34" i="1"/>
  <c r="L35" i="1"/>
  <c r="L34" i="1"/>
  <c r="J35" i="1"/>
  <c r="J34" i="1"/>
  <c r="H35" i="1"/>
  <c r="H34" i="1"/>
  <c r="F35" i="1"/>
  <c r="F34" i="1"/>
  <c r="D35" i="1"/>
  <c r="D34" i="1"/>
  <c r="V63" i="1"/>
  <c r="V62" i="1"/>
  <c r="V61" i="1"/>
  <c r="V60" i="1"/>
  <c r="V59" i="1"/>
  <c r="V58" i="1"/>
  <c r="T63" i="1"/>
  <c r="T62" i="1"/>
  <c r="T61" i="1"/>
  <c r="T60" i="1"/>
  <c r="T59" i="1"/>
  <c r="T58" i="1"/>
  <c r="R63" i="1"/>
  <c r="R62" i="1"/>
  <c r="R61" i="1"/>
  <c r="R60" i="1"/>
  <c r="R59" i="1"/>
  <c r="R58" i="1"/>
  <c r="P63" i="1"/>
  <c r="P62" i="1"/>
  <c r="P61" i="1"/>
  <c r="P60" i="1"/>
  <c r="P59" i="1"/>
  <c r="P58" i="1"/>
  <c r="N63" i="1"/>
  <c r="N62" i="1"/>
  <c r="N61" i="1"/>
  <c r="N60" i="1"/>
  <c r="N59" i="1"/>
  <c r="N58" i="1"/>
  <c r="L63" i="1"/>
  <c r="L62" i="1"/>
  <c r="L61" i="1"/>
  <c r="L60" i="1"/>
  <c r="L59" i="1"/>
  <c r="L58" i="1"/>
  <c r="J63" i="1"/>
  <c r="J62" i="1"/>
  <c r="J61" i="1"/>
  <c r="J60" i="1"/>
  <c r="J59" i="1"/>
  <c r="J58" i="1"/>
  <c r="H63" i="1"/>
  <c r="H62" i="1"/>
  <c r="H61" i="1"/>
  <c r="H60" i="1"/>
  <c r="H59" i="1"/>
  <c r="H58" i="1"/>
  <c r="F63" i="1"/>
  <c r="F62" i="1"/>
  <c r="F61" i="1"/>
  <c r="F60" i="1"/>
  <c r="F59" i="1"/>
  <c r="F58" i="1"/>
  <c r="D59" i="1"/>
  <c r="D60" i="1"/>
  <c r="D61" i="1"/>
  <c r="D62" i="1"/>
  <c r="D63" i="1"/>
  <c r="D58" i="1"/>
  <c r="U8" i="2"/>
  <c r="U8" i="1"/>
  <c r="S8" i="2"/>
  <c r="S8" i="1"/>
  <c r="Q8" i="2"/>
  <c r="Q8" i="1"/>
  <c r="O8" i="2"/>
  <c r="O8" i="1"/>
  <c r="M8" i="2"/>
  <c r="M8" i="1"/>
  <c r="K8" i="2"/>
  <c r="K8" i="1"/>
  <c r="I8" i="2"/>
  <c r="I8" i="1"/>
  <c r="G8" i="2"/>
  <c r="G8" i="1"/>
  <c r="C6" i="1"/>
  <c r="V64" i="1"/>
  <c r="T64" i="1"/>
  <c r="R64" i="1"/>
  <c r="P64" i="1"/>
  <c r="N64" i="1"/>
  <c r="L64" i="1"/>
  <c r="J64" i="1"/>
  <c r="H64" i="1"/>
  <c r="F64" i="1"/>
  <c r="D64" i="1"/>
  <c r="G44" i="24"/>
  <c r="G44" i="21"/>
  <c r="G44" i="23"/>
  <c r="G44" i="22"/>
  <c r="G44" i="3"/>
  <c r="J44" i="21"/>
  <c r="G44" i="25"/>
  <c r="E13" i="22"/>
  <c r="C45" i="22"/>
  <c r="C13" i="23"/>
  <c r="E19" i="20"/>
  <c r="D29" i="22"/>
  <c r="F29" i="22"/>
  <c r="H29" i="22"/>
  <c r="J29" i="22"/>
  <c r="L29" i="22"/>
  <c r="N29" i="22"/>
  <c r="P29" i="22"/>
  <c r="R29" i="22"/>
  <c r="T29" i="22"/>
  <c r="V29" i="22"/>
  <c r="E30" i="20"/>
  <c r="R43" i="22"/>
  <c r="T43" i="22"/>
  <c r="F43" i="22"/>
  <c r="L43" i="22"/>
  <c r="D43" i="22"/>
  <c r="J43" i="22"/>
  <c r="H43" i="22"/>
  <c r="V43" i="22"/>
  <c r="N43" i="22"/>
  <c r="P43" i="22"/>
  <c r="E20" i="20"/>
  <c r="D30" i="22"/>
  <c r="F30" i="22"/>
  <c r="H30" i="22"/>
  <c r="J30" i="22"/>
  <c r="L30" i="22"/>
  <c r="N30" i="22"/>
  <c r="P30" i="22"/>
  <c r="R30" i="22"/>
  <c r="T30" i="22"/>
  <c r="V30" i="22"/>
  <c r="E18" i="20"/>
  <c r="D28" i="22"/>
  <c r="F28" i="22"/>
  <c r="H28" i="22"/>
  <c r="J28" i="22"/>
  <c r="L28" i="22"/>
  <c r="N28" i="22"/>
  <c r="P28" i="22"/>
  <c r="R28" i="22"/>
  <c r="T28" i="22"/>
  <c r="V28" i="22"/>
  <c r="G13" i="21"/>
  <c r="E45" i="21"/>
  <c r="E15" i="20"/>
  <c r="D24" i="22"/>
  <c r="F24" i="22"/>
  <c r="H24" i="22"/>
  <c r="J24" i="22"/>
  <c r="L24" i="22"/>
  <c r="N24" i="22"/>
  <c r="P24" i="22"/>
  <c r="R24" i="22"/>
  <c r="T24" i="22"/>
  <c r="V24" i="22"/>
  <c r="E22" i="20"/>
  <c r="D32" i="22"/>
  <c r="F32" i="22"/>
  <c r="H32" i="22"/>
  <c r="J32" i="22"/>
  <c r="L32" i="22"/>
  <c r="N32" i="22"/>
  <c r="P32" i="22"/>
  <c r="R32" i="22"/>
  <c r="T32" i="22"/>
  <c r="V32" i="22"/>
  <c r="I11" i="3"/>
  <c r="G10" i="2"/>
  <c r="G10" i="1"/>
  <c r="E21" i="20"/>
  <c r="D31" i="22"/>
  <c r="F31" i="22"/>
  <c r="H31" i="22"/>
  <c r="J31" i="22"/>
  <c r="L31" i="22"/>
  <c r="N31" i="22"/>
  <c r="P31" i="22"/>
  <c r="R31" i="22"/>
  <c r="T31" i="22"/>
  <c r="V31" i="22"/>
  <c r="E14" i="20"/>
  <c r="D23" i="22"/>
  <c r="F23" i="22"/>
  <c r="H23" i="22"/>
  <c r="J23" i="22"/>
  <c r="L23" i="22"/>
  <c r="N23" i="22"/>
  <c r="P23" i="22"/>
  <c r="R23" i="22"/>
  <c r="T23" i="22"/>
  <c r="V23" i="22"/>
  <c r="F28" i="20"/>
  <c r="H40" i="23"/>
  <c r="N40" i="23"/>
  <c r="J40" i="23"/>
  <c r="V40" i="23"/>
  <c r="T40" i="23"/>
  <c r="R40" i="23"/>
  <c r="P40" i="23"/>
  <c r="L40" i="23"/>
  <c r="F40" i="23"/>
  <c r="D40" i="23"/>
  <c r="E29" i="20"/>
  <c r="H42" i="22"/>
  <c r="N42" i="22"/>
  <c r="T42" i="22"/>
  <c r="F42" i="22"/>
  <c r="L42" i="22"/>
  <c r="R42" i="22"/>
  <c r="J42" i="22"/>
  <c r="V42" i="22"/>
  <c r="P42" i="22"/>
  <c r="D42" i="22"/>
  <c r="F31" i="20"/>
  <c r="C44" i="24"/>
  <c r="D44" i="23"/>
  <c r="F44" i="23"/>
  <c r="H44" i="23"/>
  <c r="J44" i="23"/>
  <c r="L44" i="23"/>
  <c r="N44" i="23"/>
  <c r="P44" i="23"/>
  <c r="R44" i="23"/>
  <c r="T44" i="23"/>
  <c r="V44" i="23"/>
  <c r="E23" i="20"/>
  <c r="D33" i="22"/>
  <c r="F33" i="22"/>
  <c r="H33" i="22"/>
  <c r="J33" i="22"/>
  <c r="L33" i="22"/>
  <c r="N33" i="22"/>
  <c r="P33" i="22"/>
  <c r="R33" i="22"/>
  <c r="T33" i="22"/>
  <c r="V33" i="22"/>
  <c r="E24" i="20"/>
  <c r="D34" i="22"/>
  <c r="F34" i="22"/>
  <c r="H34" i="22"/>
  <c r="J34" i="22"/>
  <c r="L34" i="22"/>
  <c r="N34" i="22"/>
  <c r="P34" i="22"/>
  <c r="R34" i="22"/>
  <c r="T34" i="22"/>
  <c r="V34" i="22"/>
  <c r="D19" i="25"/>
  <c r="C22" i="25"/>
  <c r="G17" i="25"/>
  <c r="K7" i="25"/>
  <c r="K9" i="25"/>
  <c r="M5" i="25"/>
  <c r="F22" i="25"/>
  <c r="I15" i="25"/>
  <c r="I17" i="25"/>
  <c r="I19" i="25"/>
  <c r="I25" i="2"/>
  <c r="K11" i="25"/>
  <c r="K15" i="2"/>
  <c r="K15" i="1"/>
  <c r="I12" i="25"/>
  <c r="I10" i="25"/>
  <c r="D19" i="24"/>
  <c r="C22" i="24"/>
  <c r="M5" i="24"/>
  <c r="K7" i="24"/>
  <c r="K9" i="24"/>
  <c r="I15" i="24"/>
  <c r="I17" i="24"/>
  <c r="I19" i="24"/>
  <c r="I24" i="2"/>
  <c r="I12" i="24"/>
  <c r="I10" i="24"/>
  <c r="K11" i="24"/>
  <c r="K14" i="2"/>
  <c r="K14" i="1"/>
  <c r="F22" i="24"/>
  <c r="G22" i="24"/>
  <c r="H19" i="24"/>
  <c r="G17" i="23"/>
  <c r="D19" i="23"/>
  <c r="C22" i="23"/>
  <c r="I15" i="23"/>
  <c r="I17" i="23"/>
  <c r="I19" i="23"/>
  <c r="I23" i="2"/>
  <c r="I12" i="23"/>
  <c r="I10" i="23"/>
  <c r="K11" i="23"/>
  <c r="K13" i="2"/>
  <c r="K13" i="1"/>
  <c r="F22" i="23"/>
  <c r="M5" i="23"/>
  <c r="K7" i="23"/>
  <c r="K9" i="23"/>
  <c r="I7" i="22"/>
  <c r="I9" i="22"/>
  <c r="I15" i="22"/>
  <c r="I17" i="22"/>
  <c r="K5" i="22"/>
  <c r="G22" i="22"/>
  <c r="H19" i="22"/>
  <c r="I12" i="22"/>
  <c r="I10" i="22"/>
  <c r="K11" i="22"/>
  <c r="K12" i="2"/>
  <c r="K12" i="1"/>
  <c r="C22" i="22"/>
  <c r="D19" i="22"/>
  <c r="E22" i="22"/>
  <c r="F19" i="22"/>
  <c r="I15" i="21"/>
  <c r="I12" i="21"/>
  <c r="I10" i="21"/>
  <c r="K11" i="21"/>
  <c r="K11" i="2"/>
  <c r="K11" i="1"/>
  <c r="E32" i="21"/>
  <c r="E28" i="21"/>
  <c r="E42" i="21"/>
  <c r="E31" i="21"/>
  <c r="E34" i="21"/>
  <c r="E29" i="21"/>
  <c r="E24" i="21"/>
  <c r="E33" i="21"/>
  <c r="F22" i="21"/>
  <c r="E30" i="21"/>
  <c r="E23" i="21"/>
  <c r="M5" i="21"/>
  <c r="K7" i="21"/>
  <c r="K9" i="21"/>
  <c r="C22" i="21"/>
  <c r="D19" i="21"/>
  <c r="H19" i="21"/>
  <c r="G22" i="21"/>
  <c r="N44" i="3"/>
  <c r="I101" i="1"/>
  <c r="E70" i="2"/>
  <c r="I44" i="21"/>
  <c r="I44" i="23"/>
  <c r="I44" i="22"/>
  <c r="I44" i="3"/>
  <c r="L44" i="21"/>
  <c r="I44" i="25"/>
  <c r="I44" i="24"/>
  <c r="F19" i="20"/>
  <c r="D29" i="23"/>
  <c r="F29" i="23"/>
  <c r="H29" i="23"/>
  <c r="J29" i="23"/>
  <c r="L29" i="23"/>
  <c r="N29" i="23"/>
  <c r="P29" i="23"/>
  <c r="R29" i="23"/>
  <c r="T29" i="23"/>
  <c r="V29" i="23"/>
  <c r="F22" i="20"/>
  <c r="D32" i="23"/>
  <c r="F32" i="23"/>
  <c r="H32" i="23"/>
  <c r="J32" i="23"/>
  <c r="L32" i="23"/>
  <c r="N32" i="23"/>
  <c r="P32" i="23"/>
  <c r="R32" i="23"/>
  <c r="T32" i="23"/>
  <c r="V32" i="23"/>
  <c r="K11" i="3"/>
  <c r="I10" i="2"/>
  <c r="I10" i="1"/>
  <c r="C13" i="25"/>
  <c r="C13" i="24"/>
  <c r="F29" i="20"/>
  <c r="T42" i="23"/>
  <c r="D42" i="23"/>
  <c r="C42" i="23"/>
  <c r="L42" i="23"/>
  <c r="R42" i="23"/>
  <c r="J42" i="23"/>
  <c r="P42" i="23"/>
  <c r="H42" i="23"/>
  <c r="F42" i="23"/>
  <c r="E42" i="23"/>
  <c r="V42" i="23"/>
  <c r="N42" i="23"/>
  <c r="F20" i="20"/>
  <c r="D30" i="23"/>
  <c r="G31" i="20"/>
  <c r="C44" i="25"/>
  <c r="C53" i="2"/>
  <c r="C74" i="1"/>
  <c r="D44" i="24"/>
  <c r="F44" i="24"/>
  <c r="H44" i="24"/>
  <c r="J44" i="24"/>
  <c r="L44" i="24"/>
  <c r="N44" i="24"/>
  <c r="P44" i="24"/>
  <c r="R44" i="24"/>
  <c r="T44" i="24"/>
  <c r="V44" i="24"/>
  <c r="G45" i="21"/>
  <c r="I13" i="21"/>
  <c r="F30" i="20"/>
  <c r="N43" i="23"/>
  <c r="R43" i="23"/>
  <c r="L43" i="23"/>
  <c r="F43" i="23"/>
  <c r="T43" i="23"/>
  <c r="J43" i="23"/>
  <c r="P43" i="23"/>
  <c r="H43" i="23"/>
  <c r="D43" i="23"/>
  <c r="V43" i="23"/>
  <c r="G13" i="22"/>
  <c r="E45" i="22"/>
  <c r="F18" i="20"/>
  <c r="D28" i="23"/>
  <c r="F23" i="20"/>
  <c r="D33" i="23"/>
  <c r="F21" i="20"/>
  <c r="D31" i="23"/>
  <c r="F31" i="23"/>
  <c r="H31" i="23"/>
  <c r="J31" i="23"/>
  <c r="L31" i="23"/>
  <c r="N31" i="23"/>
  <c r="P31" i="23"/>
  <c r="R31" i="23"/>
  <c r="T31" i="23"/>
  <c r="V31" i="23"/>
  <c r="G28" i="20"/>
  <c r="V40" i="24"/>
  <c r="F40" i="24"/>
  <c r="P40" i="24"/>
  <c r="L40" i="24"/>
  <c r="R40" i="24"/>
  <c r="T40" i="24"/>
  <c r="N40" i="24"/>
  <c r="J40" i="24"/>
  <c r="H40" i="24"/>
  <c r="D40" i="24"/>
  <c r="F15" i="20"/>
  <c r="D24" i="23"/>
  <c r="E13" i="23"/>
  <c r="C45" i="23"/>
  <c r="F24" i="20"/>
  <c r="D34" i="23"/>
  <c r="F34" i="23"/>
  <c r="H34" i="23"/>
  <c r="J34" i="23"/>
  <c r="L34" i="23"/>
  <c r="N34" i="23"/>
  <c r="P34" i="23"/>
  <c r="R34" i="23"/>
  <c r="T34" i="23"/>
  <c r="V34" i="23"/>
  <c r="F14" i="20"/>
  <c r="D23" i="23"/>
  <c r="I22" i="25"/>
  <c r="J19" i="25"/>
  <c r="G19" i="25"/>
  <c r="G25" i="2"/>
  <c r="K12" i="25"/>
  <c r="K10" i="25"/>
  <c r="K15" i="25"/>
  <c r="M11" i="25"/>
  <c r="M15" i="2"/>
  <c r="M15" i="1"/>
  <c r="D22" i="25"/>
  <c r="O5" i="25"/>
  <c r="M7" i="25"/>
  <c r="M9" i="25"/>
  <c r="O5" i="24"/>
  <c r="M7" i="24"/>
  <c r="M9" i="24"/>
  <c r="J19" i="24"/>
  <c r="I22" i="24"/>
  <c r="H22" i="24"/>
  <c r="D22" i="24"/>
  <c r="K15" i="24"/>
  <c r="K12" i="24"/>
  <c r="K10" i="24"/>
  <c r="M11" i="24"/>
  <c r="M14" i="2"/>
  <c r="M14" i="1"/>
  <c r="I22" i="23"/>
  <c r="J19" i="23"/>
  <c r="O5" i="23"/>
  <c r="M7" i="23"/>
  <c r="M9" i="23"/>
  <c r="K15" i="23"/>
  <c r="K12" i="23"/>
  <c r="K10" i="23"/>
  <c r="M11" i="23"/>
  <c r="M13" i="2"/>
  <c r="M13" i="1"/>
  <c r="C31" i="23"/>
  <c r="C34" i="23"/>
  <c r="D22" i="23"/>
  <c r="C29" i="23"/>
  <c r="G19" i="23"/>
  <c r="G23" i="2"/>
  <c r="E32" i="22"/>
  <c r="E28" i="22"/>
  <c r="E42" i="22"/>
  <c r="E31" i="22"/>
  <c r="E34" i="22"/>
  <c r="E30" i="22"/>
  <c r="E24" i="22"/>
  <c r="E33" i="22"/>
  <c r="F22" i="22"/>
  <c r="E29" i="22"/>
  <c r="E23" i="22"/>
  <c r="K12" i="22"/>
  <c r="K10" i="22"/>
  <c r="M11" i="22"/>
  <c r="M12" i="2"/>
  <c r="M12" i="1"/>
  <c r="M5" i="22"/>
  <c r="K7" i="22"/>
  <c r="K9" i="22"/>
  <c r="K15" i="22"/>
  <c r="C34" i="22"/>
  <c r="C30" i="22"/>
  <c r="C24" i="22"/>
  <c r="C33" i="22"/>
  <c r="C29" i="22"/>
  <c r="C23" i="22"/>
  <c r="D22" i="22"/>
  <c r="C32" i="22"/>
  <c r="C28" i="22"/>
  <c r="C42" i="22"/>
  <c r="C31" i="22"/>
  <c r="I19" i="22"/>
  <c r="I22" i="2"/>
  <c r="G34" i="22"/>
  <c r="G30" i="22"/>
  <c r="G24" i="22"/>
  <c r="G33" i="22"/>
  <c r="G29" i="22"/>
  <c r="G23" i="22"/>
  <c r="H22" i="22"/>
  <c r="G32" i="22"/>
  <c r="G28" i="22"/>
  <c r="G42" i="22"/>
  <c r="G31" i="22"/>
  <c r="E25" i="21"/>
  <c r="F25" i="21"/>
  <c r="K15" i="21"/>
  <c r="K17" i="21"/>
  <c r="K19" i="21"/>
  <c r="K21" i="2"/>
  <c r="K12" i="21"/>
  <c r="K10" i="21"/>
  <c r="M11" i="21"/>
  <c r="M11" i="2"/>
  <c r="M11" i="1"/>
  <c r="G34" i="21"/>
  <c r="G30" i="21"/>
  <c r="G24" i="21"/>
  <c r="G33" i="21"/>
  <c r="G29" i="21"/>
  <c r="G23" i="21"/>
  <c r="G42" i="21"/>
  <c r="H22" i="21"/>
  <c r="G32" i="21"/>
  <c r="G31" i="21"/>
  <c r="G28" i="21"/>
  <c r="C34" i="21"/>
  <c r="C30" i="21"/>
  <c r="C24" i="21"/>
  <c r="C33" i="21"/>
  <c r="C29" i="21"/>
  <c r="C23" i="21"/>
  <c r="C32" i="21"/>
  <c r="C31" i="21"/>
  <c r="C28" i="21"/>
  <c r="C42" i="21"/>
  <c r="D22" i="21"/>
  <c r="E35" i="21"/>
  <c r="F35" i="21"/>
  <c r="O5" i="21"/>
  <c r="M7" i="21"/>
  <c r="M9" i="21"/>
  <c r="I17" i="21"/>
  <c r="P44" i="3"/>
  <c r="C32" i="23"/>
  <c r="E29" i="23"/>
  <c r="E34" i="23"/>
  <c r="E31" i="23"/>
  <c r="C24" i="23"/>
  <c r="F24" i="23"/>
  <c r="C33" i="23"/>
  <c r="F33" i="23"/>
  <c r="C30" i="23"/>
  <c r="F30" i="23"/>
  <c r="E32" i="23"/>
  <c r="K44" i="23"/>
  <c r="K44" i="22"/>
  <c r="N44" i="21"/>
  <c r="K44" i="3"/>
  <c r="K44" i="25"/>
  <c r="K44" i="24"/>
  <c r="K44" i="21"/>
  <c r="C28" i="23"/>
  <c r="F28" i="23"/>
  <c r="C23" i="23"/>
  <c r="F23" i="23"/>
  <c r="G25" i="22"/>
  <c r="H25" i="22"/>
  <c r="G25" i="21"/>
  <c r="H25" i="21"/>
  <c r="G18" i="20"/>
  <c r="D28" i="24"/>
  <c r="I13" i="22"/>
  <c r="G45" i="22"/>
  <c r="G22" i="20"/>
  <c r="D32" i="24"/>
  <c r="G29" i="20"/>
  <c r="N42" i="24"/>
  <c r="L42" i="24"/>
  <c r="T42" i="24"/>
  <c r="D42" i="24"/>
  <c r="C42" i="24"/>
  <c r="R42" i="24"/>
  <c r="J42" i="24"/>
  <c r="I42" i="24"/>
  <c r="P42" i="24"/>
  <c r="V42" i="24"/>
  <c r="H42" i="24"/>
  <c r="G42" i="24"/>
  <c r="F42" i="24"/>
  <c r="E42" i="24"/>
  <c r="G14" i="20"/>
  <c r="D23" i="24"/>
  <c r="G15" i="20"/>
  <c r="D24" i="24"/>
  <c r="C45" i="24"/>
  <c r="E13" i="24"/>
  <c r="G13" i="23"/>
  <c r="E45" i="23"/>
  <c r="G21" i="20"/>
  <c r="D31" i="24"/>
  <c r="D44" i="25"/>
  <c r="F44" i="25"/>
  <c r="H44" i="25"/>
  <c r="J44" i="25"/>
  <c r="L44" i="25"/>
  <c r="N44" i="25"/>
  <c r="P44" i="25"/>
  <c r="R44" i="25"/>
  <c r="T44" i="25"/>
  <c r="V44" i="25"/>
  <c r="I53" i="2"/>
  <c r="I74" i="1"/>
  <c r="G53" i="2"/>
  <c r="G74" i="1"/>
  <c r="G23" i="20"/>
  <c r="D33" i="24"/>
  <c r="G30" i="20"/>
  <c r="H43" i="24"/>
  <c r="V43" i="24"/>
  <c r="F43" i="24"/>
  <c r="N43" i="24"/>
  <c r="D43" i="24"/>
  <c r="L43" i="24"/>
  <c r="J43" i="24"/>
  <c r="P43" i="24"/>
  <c r="T43" i="24"/>
  <c r="R43" i="24"/>
  <c r="C45" i="25"/>
  <c r="E13" i="25"/>
  <c r="G19" i="20"/>
  <c r="D29" i="24"/>
  <c r="K13" i="21"/>
  <c r="I45" i="21"/>
  <c r="G24" i="20"/>
  <c r="D34" i="24"/>
  <c r="L40" i="25"/>
  <c r="V40" i="25"/>
  <c r="F40" i="25"/>
  <c r="D40" i="25"/>
  <c r="T40" i="25"/>
  <c r="R40" i="25"/>
  <c r="P40" i="25"/>
  <c r="N40" i="25"/>
  <c r="J40" i="25"/>
  <c r="H40" i="25"/>
  <c r="G20" i="20"/>
  <c r="D30" i="24"/>
  <c r="M11" i="3"/>
  <c r="K10" i="2"/>
  <c r="K10" i="1"/>
  <c r="J22" i="25"/>
  <c r="M15" i="25"/>
  <c r="M17" i="25"/>
  <c r="M19" i="25"/>
  <c r="M25" i="2"/>
  <c r="O11" i="25"/>
  <c r="O15" i="2"/>
  <c r="O15" i="1"/>
  <c r="M12" i="25"/>
  <c r="M10" i="25"/>
  <c r="O7" i="25"/>
  <c r="O9" i="25"/>
  <c r="Q5" i="25"/>
  <c r="K17" i="25"/>
  <c r="G22" i="25"/>
  <c r="H19" i="25"/>
  <c r="K17" i="24"/>
  <c r="O7" i="24"/>
  <c r="O9" i="24"/>
  <c r="Q5" i="24"/>
  <c r="O11" i="24"/>
  <c r="O14" i="2"/>
  <c r="O14" i="1"/>
  <c r="M12" i="24"/>
  <c r="M10" i="24"/>
  <c r="M15" i="24"/>
  <c r="M17" i="24"/>
  <c r="M19" i="24"/>
  <c r="M24" i="2"/>
  <c r="J22" i="24"/>
  <c r="O7" i="23"/>
  <c r="O9" i="23"/>
  <c r="Q5" i="23"/>
  <c r="G22" i="23"/>
  <c r="H19" i="23"/>
  <c r="K17" i="23"/>
  <c r="I29" i="23"/>
  <c r="J22" i="23"/>
  <c r="I32" i="23"/>
  <c r="I34" i="23"/>
  <c r="I42" i="23"/>
  <c r="I31" i="23"/>
  <c r="O11" i="23"/>
  <c r="O13" i="2"/>
  <c r="O13" i="1"/>
  <c r="M12" i="23"/>
  <c r="M15" i="23"/>
  <c r="M17" i="23"/>
  <c r="M19" i="23"/>
  <c r="M23" i="2"/>
  <c r="M10" i="23"/>
  <c r="E25" i="22"/>
  <c r="F25" i="22"/>
  <c r="K17" i="22"/>
  <c r="E35" i="22"/>
  <c r="F35" i="22"/>
  <c r="I22" i="22"/>
  <c r="J19" i="22"/>
  <c r="C35" i="22"/>
  <c r="D35" i="22"/>
  <c r="O5" i="22"/>
  <c r="M7" i="22"/>
  <c r="M9" i="22"/>
  <c r="M15" i="22"/>
  <c r="G35" i="22"/>
  <c r="H35" i="22"/>
  <c r="C25" i="22"/>
  <c r="M12" i="22"/>
  <c r="M10" i="22"/>
  <c r="O11" i="22"/>
  <c r="O12" i="2"/>
  <c r="O12" i="1"/>
  <c r="E37" i="21"/>
  <c r="E40" i="21"/>
  <c r="E41" i="21"/>
  <c r="C35" i="21"/>
  <c r="D35" i="21"/>
  <c r="O11" i="21"/>
  <c r="O11" i="2"/>
  <c r="O11" i="1"/>
  <c r="M12" i="21"/>
  <c r="M15" i="21"/>
  <c r="M10" i="21"/>
  <c r="O7" i="21"/>
  <c r="O9" i="21"/>
  <c r="Q5" i="21"/>
  <c r="G35" i="21"/>
  <c r="H35" i="21"/>
  <c r="C25" i="21"/>
  <c r="I19" i="21"/>
  <c r="I21" i="2"/>
  <c r="L19" i="21"/>
  <c r="K22" i="21"/>
  <c r="R44" i="3"/>
  <c r="C27" i="1"/>
  <c r="E26" i="1"/>
  <c r="C26" i="1"/>
  <c r="C25" i="1"/>
  <c r="C24" i="1"/>
  <c r="C25" i="23"/>
  <c r="C35" i="23"/>
  <c r="D35" i="23"/>
  <c r="K53" i="2"/>
  <c r="K74" i="1"/>
  <c r="C29" i="24"/>
  <c r="F29" i="24"/>
  <c r="C32" i="24"/>
  <c r="F32" i="24"/>
  <c r="H30" i="23"/>
  <c r="J30" i="23"/>
  <c r="E30" i="23"/>
  <c r="C30" i="24"/>
  <c r="F30" i="24"/>
  <c r="C34" i="24"/>
  <c r="F34" i="24"/>
  <c r="H28" i="23"/>
  <c r="J28" i="23"/>
  <c r="E28" i="23"/>
  <c r="C23" i="24"/>
  <c r="F23" i="24"/>
  <c r="C33" i="24"/>
  <c r="F33" i="24"/>
  <c r="H33" i="23"/>
  <c r="J33" i="23"/>
  <c r="E33" i="23"/>
  <c r="H23" i="23"/>
  <c r="J23" i="23"/>
  <c r="E23" i="23"/>
  <c r="C24" i="24"/>
  <c r="C25" i="24"/>
  <c r="F24" i="24"/>
  <c r="M44" i="22"/>
  <c r="M44" i="3"/>
  <c r="P44" i="21"/>
  <c r="M44" i="25"/>
  <c r="M44" i="24"/>
  <c r="M44" i="21"/>
  <c r="M44" i="23"/>
  <c r="H24" i="23"/>
  <c r="J24" i="23"/>
  <c r="E24" i="23"/>
  <c r="C31" i="24"/>
  <c r="F31" i="24"/>
  <c r="C28" i="24"/>
  <c r="F28" i="24"/>
  <c r="F37" i="21"/>
  <c r="C54" i="2"/>
  <c r="I13" i="23"/>
  <c r="G45" i="23"/>
  <c r="D23" i="25"/>
  <c r="K13" i="22"/>
  <c r="I45" i="22"/>
  <c r="D30" i="25"/>
  <c r="P42" i="25"/>
  <c r="N42" i="25"/>
  <c r="L42" i="25"/>
  <c r="R42" i="25"/>
  <c r="D42" i="25"/>
  <c r="C42" i="25"/>
  <c r="F42" i="25"/>
  <c r="E42" i="25"/>
  <c r="V42" i="25"/>
  <c r="J42" i="25"/>
  <c r="I42" i="25"/>
  <c r="T42" i="25"/>
  <c r="H42" i="25"/>
  <c r="D29" i="25"/>
  <c r="D33" i="25"/>
  <c r="D34" i="25"/>
  <c r="E45" i="24"/>
  <c r="G13" i="24"/>
  <c r="M13" i="21"/>
  <c r="K45" i="21"/>
  <c r="D28" i="25"/>
  <c r="O11" i="3"/>
  <c r="M10" i="2"/>
  <c r="M10" i="1"/>
  <c r="G13" i="25"/>
  <c r="E45" i="25"/>
  <c r="J43" i="25"/>
  <c r="H43" i="25"/>
  <c r="R43" i="25"/>
  <c r="D43" i="25"/>
  <c r="N43" i="25"/>
  <c r="V43" i="25"/>
  <c r="L43" i="25"/>
  <c r="P43" i="25"/>
  <c r="T43" i="25"/>
  <c r="F43" i="25"/>
  <c r="D24" i="25"/>
  <c r="E53" i="2"/>
  <c r="E74" i="1"/>
  <c r="D31" i="25"/>
  <c r="D32" i="25"/>
  <c r="G42" i="25"/>
  <c r="H22" i="25"/>
  <c r="K19" i="25"/>
  <c r="K25" i="2"/>
  <c r="S5" i="25"/>
  <c r="Q7" i="25"/>
  <c r="Q9" i="25"/>
  <c r="O15" i="25"/>
  <c r="O12" i="25"/>
  <c r="O10" i="25"/>
  <c r="Q11" i="25"/>
  <c r="Q15" i="2"/>
  <c r="Q15" i="1"/>
  <c r="M22" i="25"/>
  <c r="N19" i="25"/>
  <c r="O12" i="24"/>
  <c r="Q11" i="24"/>
  <c r="Q14" i="2"/>
  <c r="Q14" i="1"/>
  <c r="O15" i="24"/>
  <c r="O10" i="24"/>
  <c r="N19" i="24"/>
  <c r="M22" i="24"/>
  <c r="S5" i="24"/>
  <c r="Q7" i="24"/>
  <c r="Q9" i="24"/>
  <c r="K19" i="24"/>
  <c r="K24" i="2"/>
  <c r="Q7" i="23"/>
  <c r="Q9" i="23"/>
  <c r="S5" i="23"/>
  <c r="D25" i="23"/>
  <c r="G42" i="23"/>
  <c r="G31" i="23"/>
  <c r="G34" i="23"/>
  <c r="G24" i="23"/>
  <c r="G32" i="23"/>
  <c r="G29" i="23"/>
  <c r="H22" i="23"/>
  <c r="Q11" i="23"/>
  <c r="Q13" i="2"/>
  <c r="Q13" i="1"/>
  <c r="O15" i="23"/>
  <c r="O10" i="23"/>
  <c r="O12" i="23"/>
  <c r="K19" i="23"/>
  <c r="K23" i="2"/>
  <c r="M22" i="23"/>
  <c r="N19" i="23"/>
  <c r="M17" i="22"/>
  <c r="M19" i="22"/>
  <c r="M22" i="2"/>
  <c r="Q11" i="22"/>
  <c r="Q12" i="2"/>
  <c r="Q12" i="1"/>
  <c r="O12" i="22"/>
  <c r="O10" i="22"/>
  <c r="C37" i="22"/>
  <c r="D25" i="22"/>
  <c r="Q5" i="22"/>
  <c r="O7" i="22"/>
  <c r="O9" i="22"/>
  <c r="O15" i="22"/>
  <c r="O17" i="22"/>
  <c r="O19" i="22"/>
  <c r="O22" i="2"/>
  <c r="G37" i="22"/>
  <c r="K19" i="22"/>
  <c r="K22" i="2"/>
  <c r="E37" i="22"/>
  <c r="I32" i="22"/>
  <c r="I28" i="22"/>
  <c r="I42" i="22"/>
  <c r="I31" i="22"/>
  <c r="I34" i="22"/>
  <c r="I30" i="22"/>
  <c r="I24" i="22"/>
  <c r="I33" i="22"/>
  <c r="I23" i="22"/>
  <c r="J22" i="22"/>
  <c r="I29" i="22"/>
  <c r="I22" i="21"/>
  <c r="J19" i="21"/>
  <c r="E43" i="21"/>
  <c r="E46" i="21"/>
  <c r="F41" i="21"/>
  <c r="D25" i="21"/>
  <c r="C37" i="21"/>
  <c r="G37" i="21"/>
  <c r="M17" i="21"/>
  <c r="Q11" i="21"/>
  <c r="Q11" i="2"/>
  <c r="Q11" i="1"/>
  <c r="O15" i="21"/>
  <c r="O17" i="21"/>
  <c r="O19" i="21"/>
  <c r="O21" i="2"/>
  <c r="O10" i="21"/>
  <c r="O12" i="21"/>
  <c r="K34" i="21"/>
  <c r="K30" i="21"/>
  <c r="K24" i="21"/>
  <c r="K33" i="21"/>
  <c r="K29" i="21"/>
  <c r="K23" i="21"/>
  <c r="L22" i="21"/>
  <c r="K28" i="21"/>
  <c r="K42" i="21"/>
  <c r="K32" i="21"/>
  <c r="K31" i="21"/>
  <c r="Q7" i="21"/>
  <c r="Q9" i="21"/>
  <c r="S5" i="21"/>
  <c r="T44" i="3"/>
  <c r="G45" i="3"/>
  <c r="E27" i="1"/>
  <c r="E24" i="1"/>
  <c r="C23" i="1"/>
  <c r="G27" i="1"/>
  <c r="G26" i="1"/>
  <c r="E25" i="1"/>
  <c r="U6" i="1"/>
  <c r="S6" i="1"/>
  <c r="Q6" i="1"/>
  <c r="O6" i="1"/>
  <c r="M6" i="1"/>
  <c r="K6" i="1"/>
  <c r="I6" i="1"/>
  <c r="G6" i="1"/>
  <c r="E6" i="1"/>
  <c r="C15" i="1"/>
  <c r="C14" i="1"/>
  <c r="C13" i="1"/>
  <c r="C12" i="1"/>
  <c r="C11" i="1"/>
  <c r="G5" i="1"/>
  <c r="C5" i="1"/>
  <c r="G33" i="23"/>
  <c r="C37" i="23"/>
  <c r="D37" i="23"/>
  <c r="C75" i="1"/>
  <c r="C48" i="1"/>
  <c r="C35" i="24"/>
  <c r="D35" i="24"/>
  <c r="G28" i="23"/>
  <c r="G23" i="23"/>
  <c r="G30" i="23"/>
  <c r="C28" i="25"/>
  <c r="F28" i="25"/>
  <c r="C30" i="25"/>
  <c r="F30" i="25"/>
  <c r="H23" i="24"/>
  <c r="E23" i="24"/>
  <c r="C34" i="25"/>
  <c r="F34" i="25"/>
  <c r="H28" i="24"/>
  <c r="E28" i="24"/>
  <c r="E35" i="23"/>
  <c r="F35" i="23"/>
  <c r="L30" i="23"/>
  <c r="N30" i="23"/>
  <c r="P30" i="23"/>
  <c r="R30" i="23"/>
  <c r="T30" i="23"/>
  <c r="V30" i="23"/>
  <c r="I30" i="23"/>
  <c r="C32" i="25"/>
  <c r="F32" i="25"/>
  <c r="C23" i="25"/>
  <c r="F23" i="25"/>
  <c r="L23" i="23"/>
  <c r="N23" i="23"/>
  <c r="P23" i="23"/>
  <c r="R23" i="23"/>
  <c r="T23" i="23"/>
  <c r="V23" i="23"/>
  <c r="I23" i="23"/>
  <c r="L28" i="23"/>
  <c r="N28" i="23"/>
  <c r="P28" i="23"/>
  <c r="R28" i="23"/>
  <c r="T28" i="23"/>
  <c r="V28" i="23"/>
  <c r="I28" i="23"/>
  <c r="H32" i="24"/>
  <c r="E32" i="24"/>
  <c r="H31" i="24"/>
  <c r="E31" i="24"/>
  <c r="O44" i="22"/>
  <c r="O44" i="3"/>
  <c r="R44" i="21"/>
  <c r="O44" i="25"/>
  <c r="O44" i="24"/>
  <c r="O44" i="21"/>
  <c r="O44" i="23"/>
  <c r="H34" i="24"/>
  <c r="E34" i="24"/>
  <c r="C33" i="25"/>
  <c r="F33" i="25"/>
  <c r="M53" i="2"/>
  <c r="M74" i="1"/>
  <c r="L33" i="23"/>
  <c r="N33" i="23"/>
  <c r="P33" i="23"/>
  <c r="R33" i="23"/>
  <c r="T33" i="23"/>
  <c r="V33" i="23"/>
  <c r="I33" i="23"/>
  <c r="H29" i="24"/>
  <c r="E29" i="24"/>
  <c r="C24" i="25"/>
  <c r="F24" i="25"/>
  <c r="E25" i="23"/>
  <c r="H33" i="24"/>
  <c r="E33" i="24"/>
  <c r="C31" i="25"/>
  <c r="F31" i="25"/>
  <c r="C29" i="25"/>
  <c r="F29" i="25"/>
  <c r="L24" i="23"/>
  <c r="N24" i="23"/>
  <c r="P24" i="23"/>
  <c r="R24" i="23"/>
  <c r="T24" i="23"/>
  <c r="V24" i="23"/>
  <c r="I24" i="23"/>
  <c r="H24" i="24"/>
  <c r="E24" i="24"/>
  <c r="H30" i="24"/>
  <c r="E30" i="24"/>
  <c r="D25" i="24"/>
  <c r="K45" i="22"/>
  <c r="M13" i="22"/>
  <c r="O13" i="21"/>
  <c r="M45" i="21"/>
  <c r="G45" i="25"/>
  <c r="I13" i="25"/>
  <c r="I13" i="24"/>
  <c r="G45" i="24"/>
  <c r="K13" i="23"/>
  <c r="I45" i="23"/>
  <c r="Q11" i="3"/>
  <c r="O10" i="2"/>
  <c r="O10" i="1"/>
  <c r="L19" i="25"/>
  <c r="K22" i="25"/>
  <c r="S11" i="25"/>
  <c r="S15" i="2"/>
  <c r="S15" i="1"/>
  <c r="Q15" i="25"/>
  <c r="Q17" i="25"/>
  <c r="Q19" i="25"/>
  <c r="Q25" i="2"/>
  <c r="Q12" i="25"/>
  <c r="Q10" i="25"/>
  <c r="S7" i="25"/>
  <c r="S9" i="25"/>
  <c r="U5" i="25"/>
  <c r="U7" i="25"/>
  <c r="U9" i="25"/>
  <c r="O17" i="25"/>
  <c r="N22" i="25"/>
  <c r="M42" i="25"/>
  <c r="L19" i="24"/>
  <c r="K22" i="24"/>
  <c r="O17" i="24"/>
  <c r="N22" i="24"/>
  <c r="M42" i="24"/>
  <c r="U5" i="24"/>
  <c r="U7" i="24"/>
  <c r="U9" i="24"/>
  <c r="S7" i="24"/>
  <c r="S9" i="24"/>
  <c r="Q15" i="24"/>
  <c r="Q17" i="24"/>
  <c r="Q19" i="24"/>
  <c r="Q24" i="2"/>
  <c r="Q12" i="24"/>
  <c r="Q10" i="24"/>
  <c r="S11" i="24"/>
  <c r="S14" i="2"/>
  <c r="S14" i="1"/>
  <c r="G25" i="23"/>
  <c r="H25" i="23"/>
  <c r="O17" i="23"/>
  <c r="M29" i="23"/>
  <c r="N22" i="23"/>
  <c r="M32" i="23"/>
  <c r="M31" i="23"/>
  <c r="M34" i="23"/>
  <c r="M42" i="23"/>
  <c r="L19" i="23"/>
  <c r="K22" i="23"/>
  <c r="Q15" i="23"/>
  <c r="Q17" i="23"/>
  <c r="Q19" i="23"/>
  <c r="Q23" i="2"/>
  <c r="Q12" i="23"/>
  <c r="Q10" i="23"/>
  <c r="S11" i="23"/>
  <c r="S13" i="2"/>
  <c r="S13" i="1"/>
  <c r="U5" i="23"/>
  <c r="U7" i="23"/>
  <c r="U9" i="23"/>
  <c r="S7" i="23"/>
  <c r="S9" i="23"/>
  <c r="Q7" i="22"/>
  <c r="Q9" i="22"/>
  <c r="Q15" i="22"/>
  <c r="Q17" i="22"/>
  <c r="S5" i="22"/>
  <c r="I35" i="22"/>
  <c r="J35" i="22"/>
  <c r="K22" i="22"/>
  <c r="L19" i="22"/>
  <c r="I25" i="22"/>
  <c r="G40" i="22"/>
  <c r="G41" i="22"/>
  <c r="H37" i="22"/>
  <c r="C40" i="22"/>
  <c r="D37" i="22"/>
  <c r="M22" i="22"/>
  <c r="N19" i="22"/>
  <c r="O22" i="22"/>
  <c r="P19" i="22"/>
  <c r="F37" i="22"/>
  <c r="E40" i="22"/>
  <c r="E41" i="22"/>
  <c r="S11" i="22"/>
  <c r="S12" i="2"/>
  <c r="S12" i="1"/>
  <c r="Q12" i="22"/>
  <c r="Q10" i="22"/>
  <c r="K25" i="21"/>
  <c r="L25" i="21"/>
  <c r="U5" i="21"/>
  <c r="U7" i="21"/>
  <c r="U9" i="21"/>
  <c r="S7" i="21"/>
  <c r="S9" i="21"/>
  <c r="F46" i="21"/>
  <c r="E51" i="21"/>
  <c r="E52" i="21"/>
  <c r="E59" i="2"/>
  <c r="K35" i="21"/>
  <c r="L35" i="21"/>
  <c r="G40" i="21"/>
  <c r="G41" i="21"/>
  <c r="H37" i="21"/>
  <c r="I32" i="21"/>
  <c r="I28" i="21"/>
  <c r="I42" i="21"/>
  <c r="I31" i="21"/>
  <c r="I33" i="21"/>
  <c r="I24" i="21"/>
  <c r="I34" i="21"/>
  <c r="I29" i="21"/>
  <c r="I23" i="21"/>
  <c r="J22" i="21"/>
  <c r="I30" i="21"/>
  <c r="O22" i="21"/>
  <c r="P19" i="21"/>
  <c r="Q15" i="21"/>
  <c r="Q17" i="21"/>
  <c r="Q19" i="21"/>
  <c r="Q21" i="2"/>
  <c r="Q12" i="21"/>
  <c r="Q10" i="21"/>
  <c r="S11" i="21"/>
  <c r="S11" i="2"/>
  <c r="S11" i="1"/>
  <c r="M19" i="21"/>
  <c r="M21" i="2"/>
  <c r="C40" i="21"/>
  <c r="C41" i="21"/>
  <c r="D37" i="21"/>
  <c r="V44" i="3"/>
  <c r="I45" i="3"/>
  <c r="G24" i="1"/>
  <c r="I26" i="1"/>
  <c r="G25" i="1"/>
  <c r="C40" i="23"/>
  <c r="C41" i="23"/>
  <c r="D41" i="23"/>
  <c r="C37" i="24"/>
  <c r="M33" i="23"/>
  <c r="G54" i="2"/>
  <c r="G75" i="1"/>
  <c r="C25" i="25"/>
  <c r="D25" i="25"/>
  <c r="C35" i="25"/>
  <c r="D35" i="25"/>
  <c r="G35" i="23"/>
  <c r="H35" i="23"/>
  <c r="E25" i="24"/>
  <c r="F25" i="24"/>
  <c r="I25" i="23"/>
  <c r="J25" i="23"/>
  <c r="I35" i="23"/>
  <c r="J35" i="23"/>
  <c r="E35" i="24"/>
  <c r="F35" i="24"/>
  <c r="J28" i="24"/>
  <c r="G28" i="24"/>
  <c r="M24" i="23"/>
  <c r="J30" i="24"/>
  <c r="G30" i="24"/>
  <c r="J29" i="24"/>
  <c r="G29" i="24"/>
  <c r="J31" i="24"/>
  <c r="G31" i="24"/>
  <c r="H34" i="25"/>
  <c r="E34" i="25"/>
  <c r="J34" i="24"/>
  <c r="G34" i="24"/>
  <c r="H32" i="25"/>
  <c r="E32" i="25"/>
  <c r="J23" i="24"/>
  <c r="G23" i="24"/>
  <c r="F25" i="23"/>
  <c r="E37" i="23"/>
  <c r="H33" i="25"/>
  <c r="E33" i="25"/>
  <c r="Q44" i="3"/>
  <c r="T44" i="21"/>
  <c r="Q44" i="25"/>
  <c r="Q44" i="24"/>
  <c r="Q44" i="21"/>
  <c r="Q44" i="23"/>
  <c r="Q44" i="22"/>
  <c r="H30" i="25"/>
  <c r="E30" i="25"/>
  <c r="H29" i="25"/>
  <c r="E29" i="25"/>
  <c r="H24" i="25"/>
  <c r="E24" i="25"/>
  <c r="O53" i="2"/>
  <c r="O74" i="1"/>
  <c r="H28" i="25"/>
  <c r="E28" i="25"/>
  <c r="M28" i="23"/>
  <c r="H31" i="25"/>
  <c r="E31" i="25"/>
  <c r="H23" i="25"/>
  <c r="E23" i="25"/>
  <c r="M30" i="23"/>
  <c r="M23" i="23"/>
  <c r="J24" i="24"/>
  <c r="G24" i="24"/>
  <c r="J33" i="24"/>
  <c r="G33" i="24"/>
  <c r="J32" i="24"/>
  <c r="G32" i="24"/>
  <c r="O45" i="21"/>
  <c r="Q13" i="21"/>
  <c r="K45" i="23"/>
  <c r="M13" i="23"/>
  <c r="O13" i="22"/>
  <c r="M45" i="22"/>
  <c r="K13" i="24"/>
  <c r="I45" i="24"/>
  <c r="I45" i="25"/>
  <c r="K13" i="25"/>
  <c r="S11" i="3"/>
  <c r="Q10" i="2"/>
  <c r="Q10" i="1"/>
  <c r="Q22" i="25"/>
  <c r="R19" i="25"/>
  <c r="O19" i="25"/>
  <c r="O25" i="2"/>
  <c r="S12" i="25"/>
  <c r="S10" i="25"/>
  <c r="S15" i="25"/>
  <c r="U11" i="25"/>
  <c r="U15" i="2"/>
  <c r="U15" i="1"/>
  <c r="K42" i="25"/>
  <c r="L22" i="25"/>
  <c r="Q22" i="24"/>
  <c r="R19" i="24"/>
  <c r="O19" i="24"/>
  <c r="O24" i="2"/>
  <c r="S15" i="24"/>
  <c r="S17" i="24"/>
  <c r="S19" i="24"/>
  <c r="S24" i="2"/>
  <c r="S12" i="24"/>
  <c r="S10" i="24"/>
  <c r="U11" i="24"/>
  <c r="U14" i="2"/>
  <c r="U14" i="1"/>
  <c r="K42" i="24"/>
  <c r="L22" i="24"/>
  <c r="Q22" i="23"/>
  <c r="R19" i="23"/>
  <c r="K42" i="23"/>
  <c r="K31" i="23"/>
  <c r="K34" i="23"/>
  <c r="K30" i="23"/>
  <c r="K24" i="23"/>
  <c r="K29" i="23"/>
  <c r="K28" i="23"/>
  <c r="K23" i="23"/>
  <c r="L22" i="23"/>
  <c r="K33" i="23"/>
  <c r="K32" i="23"/>
  <c r="O19" i="23"/>
  <c r="O23" i="2"/>
  <c r="S15" i="23"/>
  <c r="S12" i="23"/>
  <c r="S10" i="23"/>
  <c r="U11" i="23"/>
  <c r="U13" i="2"/>
  <c r="U13" i="1"/>
  <c r="G43" i="22"/>
  <c r="G46" i="22"/>
  <c r="H41" i="22"/>
  <c r="E43" i="22"/>
  <c r="E46" i="22"/>
  <c r="F41" i="22"/>
  <c r="U5" i="22"/>
  <c r="U7" i="22"/>
  <c r="U9" i="22"/>
  <c r="S7" i="22"/>
  <c r="S9" i="22"/>
  <c r="S15" i="22"/>
  <c r="S17" i="22"/>
  <c r="S19" i="22"/>
  <c r="S22" i="2"/>
  <c r="C41" i="22"/>
  <c r="U11" i="22"/>
  <c r="U12" i="2"/>
  <c r="U12" i="1"/>
  <c r="S12" i="22"/>
  <c r="S10" i="22"/>
  <c r="O34" i="22"/>
  <c r="O30" i="22"/>
  <c r="O24" i="22"/>
  <c r="O33" i="22"/>
  <c r="O29" i="22"/>
  <c r="O23" i="22"/>
  <c r="P22" i="22"/>
  <c r="O32" i="22"/>
  <c r="O28" i="22"/>
  <c r="O31" i="22"/>
  <c r="O42" i="22"/>
  <c r="Q19" i="22"/>
  <c r="Q22" i="2"/>
  <c r="M32" i="22"/>
  <c r="M28" i="22"/>
  <c r="M42" i="22"/>
  <c r="M31" i="22"/>
  <c r="M34" i="22"/>
  <c r="M30" i="22"/>
  <c r="M24" i="22"/>
  <c r="M29" i="22"/>
  <c r="M33" i="22"/>
  <c r="M23" i="22"/>
  <c r="N22" i="22"/>
  <c r="I37" i="22"/>
  <c r="J25" i="22"/>
  <c r="K34" i="22"/>
  <c r="K30" i="22"/>
  <c r="K24" i="22"/>
  <c r="K33" i="22"/>
  <c r="K29" i="22"/>
  <c r="K23" i="22"/>
  <c r="L22" i="22"/>
  <c r="K32" i="22"/>
  <c r="K28" i="22"/>
  <c r="K31" i="22"/>
  <c r="K42" i="22"/>
  <c r="I25" i="21"/>
  <c r="J25" i="21"/>
  <c r="O34" i="21"/>
  <c r="O30" i="21"/>
  <c r="O24" i="21"/>
  <c r="O33" i="21"/>
  <c r="O29" i="21"/>
  <c r="O23" i="21"/>
  <c r="P22" i="21"/>
  <c r="O28" i="21"/>
  <c r="O42" i="21"/>
  <c r="O31" i="21"/>
  <c r="O32" i="21"/>
  <c r="I35" i="21"/>
  <c r="J35" i="21"/>
  <c r="Q22" i="21"/>
  <c r="R19" i="21"/>
  <c r="D41" i="21"/>
  <c r="C43" i="21"/>
  <c r="G43" i="21"/>
  <c r="G46" i="21"/>
  <c r="H41" i="21"/>
  <c r="M22" i="21"/>
  <c r="N19" i="21"/>
  <c r="S15" i="21"/>
  <c r="S12" i="21"/>
  <c r="S10" i="21"/>
  <c r="U11" i="21"/>
  <c r="U11" i="2"/>
  <c r="U11" i="1"/>
  <c r="K37" i="21"/>
  <c r="K45" i="3"/>
  <c r="I27" i="1"/>
  <c r="K26" i="1"/>
  <c r="I25" i="1"/>
  <c r="I24" i="1"/>
  <c r="C43" i="23"/>
  <c r="C46" i="23"/>
  <c r="C51" i="23"/>
  <c r="C37" i="25"/>
  <c r="D37" i="25"/>
  <c r="C40" i="24"/>
  <c r="C41" i="24"/>
  <c r="D37" i="24"/>
  <c r="M25" i="23"/>
  <c r="N25" i="23"/>
  <c r="G37" i="23"/>
  <c r="G40" i="23"/>
  <c r="G41" i="23"/>
  <c r="M35" i="23"/>
  <c r="N35" i="23"/>
  <c r="E37" i="24"/>
  <c r="I37" i="23"/>
  <c r="G25" i="24"/>
  <c r="H25" i="24"/>
  <c r="L33" i="24"/>
  <c r="I33" i="24"/>
  <c r="J31" i="25"/>
  <c r="G31" i="25"/>
  <c r="J24" i="25"/>
  <c r="G24" i="25"/>
  <c r="J34" i="25"/>
  <c r="G34" i="25"/>
  <c r="L23" i="24"/>
  <c r="I23" i="24"/>
  <c r="G35" i="24"/>
  <c r="H35" i="24"/>
  <c r="J32" i="25"/>
  <c r="G32" i="25"/>
  <c r="L32" i="24"/>
  <c r="I32" i="24"/>
  <c r="E40" i="23"/>
  <c r="E41" i="23"/>
  <c r="F37" i="23"/>
  <c r="L34" i="24"/>
  <c r="I34" i="24"/>
  <c r="L24" i="24"/>
  <c r="I24" i="24"/>
  <c r="J29" i="25"/>
  <c r="G29" i="25"/>
  <c r="S44" i="25"/>
  <c r="S44" i="24"/>
  <c r="S44" i="21"/>
  <c r="S44" i="23"/>
  <c r="V44" i="21"/>
  <c r="S44" i="22"/>
  <c r="S44" i="3"/>
  <c r="L31" i="24"/>
  <c r="I31" i="24"/>
  <c r="L28" i="24"/>
  <c r="I28" i="24"/>
  <c r="J28" i="25"/>
  <c r="G28" i="25"/>
  <c r="J30" i="25"/>
  <c r="G30" i="25"/>
  <c r="L29" i="24"/>
  <c r="I29" i="24"/>
  <c r="J33" i="25"/>
  <c r="G33" i="25"/>
  <c r="J23" i="25"/>
  <c r="G23" i="25"/>
  <c r="L30" i="24"/>
  <c r="I30" i="24"/>
  <c r="E25" i="25"/>
  <c r="E35" i="25"/>
  <c r="F35" i="25"/>
  <c r="Q53" i="2"/>
  <c r="Q74" i="1"/>
  <c r="I54" i="2"/>
  <c r="I75" i="1"/>
  <c r="U11" i="3"/>
  <c r="U10" i="2"/>
  <c r="U10" i="1"/>
  <c r="S10" i="2"/>
  <c r="S10" i="1"/>
  <c r="K45" i="25"/>
  <c r="M13" i="25"/>
  <c r="Q13" i="22"/>
  <c r="O45" i="22"/>
  <c r="M45" i="23"/>
  <c r="O13" i="23"/>
  <c r="M13" i="24"/>
  <c r="K45" i="24"/>
  <c r="Q45" i="21"/>
  <c r="S13" i="21"/>
  <c r="S17" i="25"/>
  <c r="O22" i="25"/>
  <c r="P19" i="25"/>
  <c r="U15" i="25"/>
  <c r="U17" i="25"/>
  <c r="U19" i="25"/>
  <c r="U25" i="2"/>
  <c r="U12" i="25"/>
  <c r="U10" i="25"/>
  <c r="R22" i="25"/>
  <c r="Q42" i="25"/>
  <c r="T19" i="24"/>
  <c r="S22" i="24"/>
  <c r="U15" i="24"/>
  <c r="U17" i="24"/>
  <c r="U19" i="24"/>
  <c r="U10" i="24"/>
  <c r="U12" i="24"/>
  <c r="P19" i="24"/>
  <c r="O22" i="24"/>
  <c r="R22" i="24"/>
  <c r="Q42" i="24"/>
  <c r="S17" i="23"/>
  <c r="K35" i="23"/>
  <c r="L35" i="23"/>
  <c r="Q33" i="23"/>
  <c r="Q29" i="23"/>
  <c r="Q23" i="23"/>
  <c r="R22" i="23"/>
  <c r="Q32" i="23"/>
  <c r="Q28" i="23"/>
  <c r="Q42" i="23"/>
  <c r="Q30" i="23"/>
  <c r="Q31" i="23"/>
  <c r="Q24" i="23"/>
  <c r="Q34" i="23"/>
  <c r="O22" i="23"/>
  <c r="P19" i="23"/>
  <c r="U15" i="23"/>
  <c r="U17" i="23"/>
  <c r="U19" i="23"/>
  <c r="U23" i="2"/>
  <c r="U10" i="23"/>
  <c r="U12" i="23"/>
  <c r="K25" i="23"/>
  <c r="O25" i="21"/>
  <c r="P25" i="21"/>
  <c r="O25" i="22"/>
  <c r="P25" i="22"/>
  <c r="M25" i="22"/>
  <c r="N25" i="22"/>
  <c r="F46" i="22"/>
  <c r="E51" i="22"/>
  <c r="E52" i="22"/>
  <c r="E60" i="2"/>
  <c r="K35" i="22"/>
  <c r="L35" i="22"/>
  <c r="M35" i="22"/>
  <c r="N35" i="22"/>
  <c r="Q22" i="22"/>
  <c r="R19" i="22"/>
  <c r="O35" i="22"/>
  <c r="P35" i="22"/>
  <c r="U15" i="22"/>
  <c r="U12" i="22"/>
  <c r="U10" i="22"/>
  <c r="K25" i="22"/>
  <c r="I40" i="22"/>
  <c r="J37" i="22"/>
  <c r="S22" i="22"/>
  <c r="T19" i="22"/>
  <c r="C43" i="22"/>
  <c r="C46" i="22"/>
  <c r="D41" i="22"/>
  <c r="H46" i="22"/>
  <c r="G51" i="22"/>
  <c r="G52" i="22"/>
  <c r="G60" i="2"/>
  <c r="H46" i="21"/>
  <c r="G51" i="21"/>
  <c r="G52" i="21"/>
  <c r="G59" i="2"/>
  <c r="S17" i="21"/>
  <c r="M32" i="21"/>
  <c r="M28" i="21"/>
  <c r="M42" i="21"/>
  <c r="M31" i="21"/>
  <c r="M30" i="21"/>
  <c r="M23" i="21"/>
  <c r="M33" i="21"/>
  <c r="M24" i="21"/>
  <c r="N22" i="21"/>
  <c r="M34" i="21"/>
  <c r="M29" i="21"/>
  <c r="U15" i="21"/>
  <c r="U17" i="21"/>
  <c r="U19" i="21"/>
  <c r="U21" i="2"/>
  <c r="U10" i="21"/>
  <c r="U12" i="21"/>
  <c r="O35" i="21"/>
  <c r="P35" i="21"/>
  <c r="K40" i="21"/>
  <c r="K41" i="21"/>
  <c r="L37" i="21"/>
  <c r="Q32" i="21"/>
  <c r="Q28" i="21"/>
  <c r="Q42" i="21"/>
  <c r="Q31" i="21"/>
  <c r="Q29" i="21"/>
  <c r="Q33" i="21"/>
  <c r="Q30" i="21"/>
  <c r="Q23" i="21"/>
  <c r="R22" i="21"/>
  <c r="Q34" i="21"/>
  <c r="Q24" i="21"/>
  <c r="C46" i="21"/>
  <c r="I37" i="21"/>
  <c r="M45" i="3"/>
  <c r="K27" i="1"/>
  <c r="E23" i="1"/>
  <c r="G23" i="1"/>
  <c r="M26" i="1"/>
  <c r="K25" i="1"/>
  <c r="K24" i="1"/>
  <c r="C40" i="25"/>
  <c r="C41" i="25"/>
  <c r="C43" i="25"/>
  <c r="C46" i="25"/>
  <c r="D46" i="23"/>
  <c r="H37" i="23"/>
  <c r="D41" i="24"/>
  <c r="C43" i="24"/>
  <c r="C46" i="24"/>
  <c r="M37" i="23"/>
  <c r="M40" i="23"/>
  <c r="M41" i="23"/>
  <c r="E40" i="24"/>
  <c r="E41" i="24"/>
  <c r="F37" i="24"/>
  <c r="J37" i="23"/>
  <c r="I40" i="23"/>
  <c r="I41" i="23"/>
  <c r="G25" i="25"/>
  <c r="H25" i="25"/>
  <c r="I35" i="24"/>
  <c r="J35" i="24"/>
  <c r="N34" i="24"/>
  <c r="K34" i="24"/>
  <c r="L33" i="25"/>
  <c r="I33" i="25"/>
  <c r="N28" i="24"/>
  <c r="K28" i="24"/>
  <c r="L24" i="25"/>
  <c r="I24" i="25"/>
  <c r="F41" i="23"/>
  <c r="E43" i="23"/>
  <c r="E46" i="23"/>
  <c r="N23" i="24"/>
  <c r="K23" i="24"/>
  <c r="F25" i="25"/>
  <c r="E37" i="25"/>
  <c r="N31" i="24"/>
  <c r="K31" i="24"/>
  <c r="G37" i="24"/>
  <c r="N30" i="24"/>
  <c r="K30" i="24"/>
  <c r="L30" i="25"/>
  <c r="I30" i="25"/>
  <c r="I25" i="24"/>
  <c r="N33" i="24"/>
  <c r="K33" i="24"/>
  <c r="L23" i="25"/>
  <c r="I23" i="25"/>
  <c r="L28" i="25"/>
  <c r="I28" i="25"/>
  <c r="L32" i="25"/>
  <c r="I32" i="25"/>
  <c r="N29" i="24"/>
  <c r="K29" i="24"/>
  <c r="L31" i="25"/>
  <c r="I31" i="25"/>
  <c r="S53" i="2"/>
  <c r="S74" i="1"/>
  <c r="L29" i="25"/>
  <c r="I29" i="25"/>
  <c r="N32" i="24"/>
  <c r="K32" i="24"/>
  <c r="G35" i="25"/>
  <c r="H35" i="25"/>
  <c r="U44" i="24"/>
  <c r="W44" i="24"/>
  <c r="U44" i="21"/>
  <c r="W44" i="21"/>
  <c r="U44" i="23"/>
  <c r="W44" i="23"/>
  <c r="U44" i="22"/>
  <c r="W44" i="22"/>
  <c r="U44" i="25"/>
  <c r="W44" i="25"/>
  <c r="U44" i="3"/>
  <c r="N24" i="24"/>
  <c r="K24" i="24"/>
  <c r="L34" i="25"/>
  <c r="I34" i="25"/>
  <c r="W19" i="24"/>
  <c r="W24" i="2"/>
  <c r="U24" i="2"/>
  <c r="M45" i="24"/>
  <c r="O13" i="24"/>
  <c r="O13" i="25"/>
  <c r="M45" i="25"/>
  <c r="O45" i="23"/>
  <c r="Q13" i="23"/>
  <c r="K54" i="2"/>
  <c r="K75" i="1"/>
  <c r="S13" i="22"/>
  <c r="Q45" i="22"/>
  <c r="U13" i="21"/>
  <c r="U45" i="21"/>
  <c r="S45" i="21"/>
  <c r="W15" i="25"/>
  <c r="O42" i="25"/>
  <c r="P22" i="25"/>
  <c r="U22" i="25"/>
  <c r="V19" i="25"/>
  <c r="S19" i="25"/>
  <c r="S25" i="2"/>
  <c r="W17" i="25"/>
  <c r="W17" i="24"/>
  <c r="W15" i="24"/>
  <c r="S42" i="24"/>
  <c r="T22" i="24"/>
  <c r="O42" i="24"/>
  <c r="P22" i="24"/>
  <c r="V19" i="24"/>
  <c r="U22" i="24"/>
  <c r="W22" i="24"/>
  <c r="Q25" i="23"/>
  <c r="R25" i="23"/>
  <c r="U22" i="23"/>
  <c r="V19" i="23"/>
  <c r="S19" i="23"/>
  <c r="S23" i="2"/>
  <c r="W17" i="23"/>
  <c r="C52" i="23"/>
  <c r="C61" i="2"/>
  <c r="H41" i="23"/>
  <c r="G43" i="23"/>
  <c r="O42" i="23"/>
  <c r="O31" i="23"/>
  <c r="O34" i="23"/>
  <c r="O30" i="23"/>
  <c r="O24" i="23"/>
  <c r="O29" i="23"/>
  <c r="O28" i="23"/>
  <c r="O32" i="23"/>
  <c r="O23" i="23"/>
  <c r="O33" i="23"/>
  <c r="P22" i="23"/>
  <c r="W15" i="23"/>
  <c r="L25" i="23"/>
  <c r="K37" i="23"/>
  <c r="Q35" i="23"/>
  <c r="R35" i="23"/>
  <c r="I41" i="22"/>
  <c r="S34" i="22"/>
  <c r="S30" i="22"/>
  <c r="S24" i="22"/>
  <c r="S33" i="22"/>
  <c r="S29" i="22"/>
  <c r="S23" i="22"/>
  <c r="T22" i="22"/>
  <c r="S32" i="22"/>
  <c r="S28" i="22"/>
  <c r="S42" i="22"/>
  <c r="S31" i="22"/>
  <c r="U17" i="22"/>
  <c r="W15" i="22"/>
  <c r="Q32" i="22"/>
  <c r="Q28" i="22"/>
  <c r="Q42" i="22"/>
  <c r="Q31" i="22"/>
  <c r="Q34" i="22"/>
  <c r="Q30" i="22"/>
  <c r="Q24" i="22"/>
  <c r="Q29" i="22"/>
  <c r="Q33" i="22"/>
  <c r="Q23" i="22"/>
  <c r="R22" i="22"/>
  <c r="C51" i="22"/>
  <c r="D46" i="22"/>
  <c r="K37" i="22"/>
  <c r="L25" i="22"/>
  <c r="M37" i="22"/>
  <c r="O37" i="22"/>
  <c r="Q25" i="21"/>
  <c r="R25" i="21"/>
  <c r="W15" i="21"/>
  <c r="O37" i="21"/>
  <c r="P37" i="21"/>
  <c r="K43" i="21"/>
  <c r="K46" i="21"/>
  <c r="L41" i="21"/>
  <c r="C51" i="21"/>
  <c r="D46" i="21"/>
  <c r="U22" i="21"/>
  <c r="V19" i="21"/>
  <c r="M35" i="21"/>
  <c r="N35" i="21"/>
  <c r="S19" i="21"/>
  <c r="S21" i="2"/>
  <c r="W17" i="21"/>
  <c r="I40" i="21"/>
  <c r="I41" i="21"/>
  <c r="J37" i="21"/>
  <c r="Q35" i="21"/>
  <c r="R35" i="21"/>
  <c r="M25" i="21"/>
  <c r="O45" i="3"/>
  <c r="O27" i="1"/>
  <c r="M27" i="1"/>
  <c r="I23" i="1"/>
  <c r="O26" i="1"/>
  <c r="M25" i="1"/>
  <c r="M24" i="1"/>
  <c r="D41" i="25"/>
  <c r="C51" i="24"/>
  <c r="C52" i="24"/>
  <c r="C62" i="2"/>
  <c r="C89" i="1"/>
  <c r="D46" i="24"/>
  <c r="M54" i="2"/>
  <c r="M75" i="1"/>
  <c r="N37" i="23"/>
  <c r="E43" i="24"/>
  <c r="E46" i="24"/>
  <c r="F41" i="24"/>
  <c r="J41" i="23"/>
  <c r="I43" i="23"/>
  <c r="I46" i="23"/>
  <c r="I25" i="25"/>
  <c r="K25" i="24"/>
  <c r="L25" i="24"/>
  <c r="N23" i="25"/>
  <c r="K23" i="25"/>
  <c r="P24" i="24"/>
  <c r="M24" i="24"/>
  <c r="G37" i="25"/>
  <c r="U53" i="2"/>
  <c r="P32" i="24"/>
  <c r="M32" i="24"/>
  <c r="P29" i="24"/>
  <c r="M29" i="24"/>
  <c r="P33" i="24"/>
  <c r="M33" i="24"/>
  <c r="P31" i="24"/>
  <c r="M31" i="24"/>
  <c r="J25" i="25"/>
  <c r="J25" i="24"/>
  <c r="I37" i="24"/>
  <c r="E40" i="25"/>
  <c r="E41" i="25"/>
  <c r="F37" i="25"/>
  <c r="N24" i="25"/>
  <c r="K24" i="25"/>
  <c r="P34" i="24"/>
  <c r="M34" i="24"/>
  <c r="N30" i="25"/>
  <c r="K30" i="25"/>
  <c r="P28" i="24"/>
  <c r="M28" i="24"/>
  <c r="W44" i="3"/>
  <c r="N28" i="25"/>
  <c r="K28" i="25"/>
  <c r="P23" i="24"/>
  <c r="M23" i="24"/>
  <c r="N31" i="25"/>
  <c r="K31" i="25"/>
  <c r="H37" i="24"/>
  <c r="G40" i="24"/>
  <c r="G41" i="24"/>
  <c r="N29" i="25"/>
  <c r="K29" i="25"/>
  <c r="N32" i="25"/>
  <c r="K32" i="25"/>
  <c r="K35" i="24"/>
  <c r="L35" i="24"/>
  <c r="I35" i="25"/>
  <c r="J35" i="25"/>
  <c r="N34" i="25"/>
  <c r="K34" i="25"/>
  <c r="P30" i="24"/>
  <c r="M30" i="24"/>
  <c r="F46" i="23"/>
  <c r="E51" i="23"/>
  <c r="E52" i="23"/>
  <c r="E61" i="2"/>
  <c r="N33" i="25"/>
  <c r="K33" i="25"/>
  <c r="O25" i="23"/>
  <c r="P25" i="23"/>
  <c r="W45" i="21"/>
  <c r="D46" i="25"/>
  <c r="C51" i="25"/>
  <c r="C52" i="25"/>
  <c r="C63" i="2"/>
  <c r="C90" i="1"/>
  <c r="Q45" i="23"/>
  <c r="S13" i="23"/>
  <c r="U13" i="22"/>
  <c r="U45" i="22"/>
  <c r="S45" i="22"/>
  <c r="O45" i="24"/>
  <c r="Q13" i="24"/>
  <c r="Q13" i="25"/>
  <c r="O45" i="25"/>
  <c r="T19" i="25"/>
  <c r="S22" i="25"/>
  <c r="W19" i="25"/>
  <c r="W25" i="2"/>
  <c r="V22" i="25"/>
  <c r="U42" i="25"/>
  <c r="V22" i="24"/>
  <c r="U42" i="24"/>
  <c r="W42" i="24"/>
  <c r="K40" i="23"/>
  <c r="L37" i="23"/>
  <c r="M43" i="23"/>
  <c r="M46" i="23"/>
  <c r="N41" i="23"/>
  <c r="U33" i="23"/>
  <c r="U29" i="23"/>
  <c r="U23" i="23"/>
  <c r="V22" i="23"/>
  <c r="U32" i="23"/>
  <c r="U28" i="23"/>
  <c r="U42" i="23"/>
  <c r="U30" i="23"/>
  <c r="U24" i="23"/>
  <c r="U31" i="23"/>
  <c r="U34" i="23"/>
  <c r="G46" i="23"/>
  <c r="O35" i="23"/>
  <c r="P35" i="23"/>
  <c r="Q37" i="23"/>
  <c r="T19" i="23"/>
  <c r="S22" i="23"/>
  <c r="W19" i="23"/>
  <c r="W23" i="2"/>
  <c r="S25" i="22"/>
  <c r="T25" i="22"/>
  <c r="Q25" i="22"/>
  <c r="R25" i="22"/>
  <c r="S35" i="22"/>
  <c r="T35" i="22"/>
  <c r="M40" i="22"/>
  <c r="M41" i="22"/>
  <c r="N37" i="22"/>
  <c r="Q35" i="22"/>
  <c r="R35" i="22"/>
  <c r="K40" i="22"/>
  <c r="K41" i="22"/>
  <c r="L37" i="22"/>
  <c r="I43" i="22"/>
  <c r="I46" i="22"/>
  <c r="J41" i="22"/>
  <c r="U19" i="22"/>
  <c r="U22" i="2"/>
  <c r="W17" i="22"/>
  <c r="C52" i="22"/>
  <c r="C60" i="2"/>
  <c r="O40" i="22"/>
  <c r="O41" i="22"/>
  <c r="P37" i="22"/>
  <c r="O40" i="21"/>
  <c r="O41" i="21"/>
  <c r="O43" i="21"/>
  <c r="O46" i="21"/>
  <c r="K51" i="21"/>
  <c r="K52" i="21"/>
  <c r="K59" i="2"/>
  <c r="L46" i="21"/>
  <c r="U32" i="21"/>
  <c r="U28" i="21"/>
  <c r="U42" i="21"/>
  <c r="U31" i="21"/>
  <c r="U34" i="21"/>
  <c r="U29" i="21"/>
  <c r="V22" i="21"/>
  <c r="U30" i="21"/>
  <c r="U24" i="21"/>
  <c r="U23" i="21"/>
  <c r="U33" i="21"/>
  <c r="I43" i="21"/>
  <c r="I46" i="21"/>
  <c r="J41" i="21"/>
  <c r="T19" i="21"/>
  <c r="S22" i="21"/>
  <c r="W19" i="21"/>
  <c r="W21" i="2"/>
  <c r="M37" i="21"/>
  <c r="N25" i="21"/>
  <c r="C52" i="21"/>
  <c r="C59" i="2"/>
  <c r="Q37" i="21"/>
  <c r="Q45" i="3"/>
  <c r="Q26" i="1"/>
  <c r="O25" i="1"/>
  <c r="O24" i="1"/>
  <c r="E51" i="24"/>
  <c r="E52" i="24"/>
  <c r="E62" i="2"/>
  <c r="F46" i="24"/>
  <c r="W53" i="2"/>
  <c r="U74" i="1"/>
  <c r="W74" i="1"/>
  <c r="I51" i="23"/>
  <c r="I52" i="23"/>
  <c r="I61" i="2"/>
  <c r="J46" i="23"/>
  <c r="K25" i="25"/>
  <c r="I37" i="25"/>
  <c r="I40" i="25"/>
  <c r="I41" i="25"/>
  <c r="M25" i="24"/>
  <c r="N25" i="24"/>
  <c r="R34" i="24"/>
  <c r="O34" i="24"/>
  <c r="P34" i="25"/>
  <c r="M34" i="25"/>
  <c r="M35" i="24"/>
  <c r="N35" i="24"/>
  <c r="L25" i="25"/>
  <c r="R28" i="24"/>
  <c r="O28" i="24"/>
  <c r="P24" i="25"/>
  <c r="M24" i="25"/>
  <c r="R31" i="24"/>
  <c r="O31" i="24"/>
  <c r="G40" i="25"/>
  <c r="G41" i="25"/>
  <c r="H37" i="25"/>
  <c r="J37" i="25"/>
  <c r="P33" i="25"/>
  <c r="M33" i="25"/>
  <c r="P30" i="25"/>
  <c r="M30" i="25"/>
  <c r="F41" i="25"/>
  <c r="E43" i="25"/>
  <c r="E46" i="25"/>
  <c r="R33" i="24"/>
  <c r="O33" i="24"/>
  <c r="R24" i="24"/>
  <c r="O24" i="24"/>
  <c r="R30" i="24"/>
  <c r="O30" i="24"/>
  <c r="H41" i="24"/>
  <c r="G43" i="24"/>
  <c r="G46" i="24"/>
  <c r="R32" i="24"/>
  <c r="O32" i="24"/>
  <c r="P32" i="25"/>
  <c r="M32" i="25"/>
  <c r="R23" i="24"/>
  <c r="O23" i="24"/>
  <c r="I40" i="24"/>
  <c r="I41" i="24"/>
  <c r="J37" i="24"/>
  <c r="P29" i="25"/>
  <c r="M29" i="25"/>
  <c r="P28" i="25"/>
  <c r="M28" i="25"/>
  <c r="P31" i="25"/>
  <c r="M31" i="25"/>
  <c r="K35" i="25"/>
  <c r="L35" i="25"/>
  <c r="K37" i="24"/>
  <c r="R29" i="24"/>
  <c r="O29" i="24"/>
  <c r="P23" i="25"/>
  <c r="M23" i="25"/>
  <c r="W45" i="22"/>
  <c r="O54" i="2"/>
  <c r="O75" i="1"/>
  <c r="S13" i="24"/>
  <c r="Q45" i="24"/>
  <c r="S13" i="25"/>
  <c r="Q45" i="25"/>
  <c r="S45" i="23"/>
  <c r="U13" i="23"/>
  <c r="U45" i="23"/>
  <c r="S42" i="25"/>
  <c r="W42" i="25"/>
  <c r="T22" i="25"/>
  <c r="W22" i="25"/>
  <c r="U25" i="23"/>
  <c r="O37" i="23"/>
  <c r="O40" i="23"/>
  <c r="O41" i="23"/>
  <c r="U35" i="23"/>
  <c r="V35" i="23"/>
  <c r="M51" i="23"/>
  <c r="M52" i="23"/>
  <c r="M61" i="2"/>
  <c r="N46" i="23"/>
  <c r="Q40" i="23"/>
  <c r="Q41" i="23"/>
  <c r="R37" i="23"/>
  <c r="S42" i="23"/>
  <c r="W42" i="23"/>
  <c r="S31" i="23"/>
  <c r="W31" i="23"/>
  <c r="S34" i="23"/>
  <c r="W34" i="23"/>
  <c r="S30" i="23"/>
  <c r="W30" i="23"/>
  <c r="S24" i="23"/>
  <c r="W24" i="23"/>
  <c r="S33" i="23"/>
  <c r="W33" i="23"/>
  <c r="S32" i="23"/>
  <c r="W32" i="23"/>
  <c r="T22" i="23"/>
  <c r="S29" i="23"/>
  <c r="W29" i="23"/>
  <c r="S23" i="23"/>
  <c r="W23" i="23"/>
  <c r="S28" i="23"/>
  <c r="W22" i="23"/>
  <c r="H46" i="23"/>
  <c r="G51" i="23"/>
  <c r="K41" i="23"/>
  <c r="S37" i="22"/>
  <c r="T37" i="22"/>
  <c r="M43" i="22"/>
  <c r="M46" i="22"/>
  <c r="N41" i="22"/>
  <c r="O43" i="22"/>
  <c r="O46" i="22"/>
  <c r="P41" i="22"/>
  <c r="I51" i="22"/>
  <c r="J46" i="22"/>
  <c r="U22" i="22"/>
  <c r="V19" i="22"/>
  <c r="W19" i="22"/>
  <c r="W22" i="2"/>
  <c r="K43" i="22"/>
  <c r="K46" i="22"/>
  <c r="L41" i="22"/>
  <c r="Q37" i="22"/>
  <c r="P41" i="21"/>
  <c r="U25" i="21"/>
  <c r="V25" i="21"/>
  <c r="P46" i="21"/>
  <c r="O51" i="21"/>
  <c r="O52" i="21"/>
  <c r="O59" i="2"/>
  <c r="S34" i="21"/>
  <c r="W34" i="21"/>
  <c r="S30" i="21"/>
  <c r="W30" i="21"/>
  <c r="S24" i="21"/>
  <c r="W24" i="21"/>
  <c r="S33" i="21"/>
  <c r="W33" i="21"/>
  <c r="S29" i="21"/>
  <c r="W29" i="21"/>
  <c r="S23" i="21"/>
  <c r="W23" i="21"/>
  <c r="T22" i="21"/>
  <c r="S32" i="21"/>
  <c r="W32" i="21"/>
  <c r="S31" i="21"/>
  <c r="W31" i="21"/>
  <c r="S42" i="21"/>
  <c r="W42" i="21"/>
  <c r="S28" i="21"/>
  <c r="W22" i="21"/>
  <c r="I51" i="21"/>
  <c r="J46" i="21"/>
  <c r="U35" i="21"/>
  <c r="V35" i="21"/>
  <c r="R37" i="21"/>
  <c r="Q40" i="21"/>
  <c r="Q41" i="21"/>
  <c r="M40" i="21"/>
  <c r="M41" i="21"/>
  <c r="N37" i="21"/>
  <c r="U45" i="3"/>
  <c r="S45" i="3"/>
  <c r="S27" i="1"/>
  <c r="Q27" i="1"/>
  <c r="K23" i="1"/>
  <c r="M23" i="1"/>
  <c r="S26" i="1"/>
  <c r="Q25" i="1"/>
  <c r="Q24" i="1"/>
  <c r="K37" i="25"/>
  <c r="L37" i="25"/>
  <c r="M37" i="24"/>
  <c r="N37" i="24"/>
  <c r="T28" i="24"/>
  <c r="Q28" i="24"/>
  <c r="M35" i="25"/>
  <c r="N35" i="25"/>
  <c r="R23" i="25"/>
  <c r="O23" i="25"/>
  <c r="R28" i="25"/>
  <c r="O28" i="25"/>
  <c r="R32" i="25"/>
  <c r="O32" i="25"/>
  <c r="T30" i="24"/>
  <c r="Q30" i="24"/>
  <c r="R30" i="25"/>
  <c r="O30" i="25"/>
  <c r="G43" i="25"/>
  <c r="G46" i="25"/>
  <c r="H41" i="25"/>
  <c r="T23" i="24"/>
  <c r="Q23" i="24"/>
  <c r="T31" i="24"/>
  <c r="Q31" i="24"/>
  <c r="T29" i="24"/>
  <c r="Q29" i="24"/>
  <c r="R29" i="25"/>
  <c r="O29" i="25"/>
  <c r="T24" i="24"/>
  <c r="Q24" i="24"/>
  <c r="R33" i="25"/>
  <c r="O33" i="25"/>
  <c r="M25" i="25"/>
  <c r="R34" i="25"/>
  <c r="O34" i="25"/>
  <c r="H46" i="24"/>
  <c r="G51" i="24"/>
  <c r="G52" i="24"/>
  <c r="G62" i="2"/>
  <c r="R31" i="25"/>
  <c r="O31" i="25"/>
  <c r="O25" i="24"/>
  <c r="K40" i="24"/>
  <c r="K41" i="24"/>
  <c r="L37" i="24"/>
  <c r="J41" i="25"/>
  <c r="I43" i="25"/>
  <c r="I46" i="25"/>
  <c r="R24" i="25"/>
  <c r="O24" i="25"/>
  <c r="F46" i="25"/>
  <c r="E51" i="25"/>
  <c r="E52" i="25"/>
  <c r="E63" i="2"/>
  <c r="J41" i="24"/>
  <c r="I43" i="24"/>
  <c r="I46" i="24"/>
  <c r="T32" i="24"/>
  <c r="Q32" i="24"/>
  <c r="T33" i="24"/>
  <c r="Q33" i="24"/>
  <c r="O35" i="24"/>
  <c r="P35" i="24"/>
  <c r="T34" i="24"/>
  <c r="Q34" i="24"/>
  <c r="U37" i="23"/>
  <c r="V37" i="23"/>
  <c r="V25" i="23"/>
  <c r="S40" i="22"/>
  <c r="S41" i="22"/>
  <c r="S43" i="22"/>
  <c r="S46" i="22"/>
  <c r="W45" i="23"/>
  <c r="Q54" i="2"/>
  <c r="Q75" i="1"/>
  <c r="P37" i="23"/>
  <c r="S45" i="25"/>
  <c r="U13" i="25"/>
  <c r="U45" i="25"/>
  <c r="U13" i="24"/>
  <c r="U45" i="24"/>
  <c r="S45" i="24"/>
  <c r="W25" i="23"/>
  <c r="P41" i="23"/>
  <c r="O43" i="23"/>
  <c r="O46" i="23"/>
  <c r="Q43" i="23"/>
  <c r="Q46" i="23"/>
  <c r="R41" i="23"/>
  <c r="G52" i="23"/>
  <c r="G61" i="2"/>
  <c r="S25" i="23"/>
  <c r="L41" i="23"/>
  <c r="K43" i="23"/>
  <c r="K46" i="23"/>
  <c r="S35" i="23"/>
  <c r="T35" i="23"/>
  <c r="W28" i="23"/>
  <c r="W35" i="23"/>
  <c r="K51" i="22"/>
  <c r="K52" i="22"/>
  <c r="K60" i="2"/>
  <c r="L46" i="22"/>
  <c r="Q40" i="22"/>
  <c r="R37" i="22"/>
  <c r="N46" i="22"/>
  <c r="M51" i="22"/>
  <c r="M52" i="22"/>
  <c r="M60" i="2"/>
  <c r="I52" i="22"/>
  <c r="I60" i="2"/>
  <c r="U32" i="22"/>
  <c r="W32" i="22"/>
  <c r="U28" i="22"/>
  <c r="U42" i="22"/>
  <c r="W42" i="22"/>
  <c r="U31" i="22"/>
  <c r="W31" i="22"/>
  <c r="U34" i="22"/>
  <c r="W34" i="22"/>
  <c r="U30" i="22"/>
  <c r="W30" i="22"/>
  <c r="U24" i="22"/>
  <c r="W24" i="22"/>
  <c r="V22" i="22"/>
  <c r="U23" i="22"/>
  <c r="W23" i="22"/>
  <c r="U29" i="22"/>
  <c r="W29" i="22"/>
  <c r="U33" i="22"/>
  <c r="W33" i="22"/>
  <c r="W22" i="22"/>
  <c r="P46" i="22"/>
  <c r="O51" i="22"/>
  <c r="O52" i="22"/>
  <c r="O60" i="2"/>
  <c r="Q43" i="21"/>
  <c r="Q46" i="21"/>
  <c r="R41" i="21"/>
  <c r="M43" i="21"/>
  <c r="M46" i="21"/>
  <c r="N41" i="21"/>
  <c r="S25" i="21"/>
  <c r="W25" i="21"/>
  <c r="I52" i="21"/>
  <c r="I59" i="2"/>
  <c r="S35" i="21"/>
  <c r="T35" i="21"/>
  <c r="W28" i="21"/>
  <c r="W35" i="21"/>
  <c r="U37" i="21"/>
  <c r="U27" i="1"/>
  <c r="U26" i="1"/>
  <c r="S25" i="1"/>
  <c r="S24" i="1"/>
  <c r="M40" i="24"/>
  <c r="M41" i="24"/>
  <c r="N41" i="24"/>
  <c r="K40" i="25"/>
  <c r="K41" i="25"/>
  <c r="K43" i="25"/>
  <c r="K46" i="25"/>
  <c r="O25" i="25"/>
  <c r="Q25" i="24"/>
  <c r="R25" i="24"/>
  <c r="T29" i="25"/>
  <c r="Q29" i="25"/>
  <c r="V33" i="24"/>
  <c r="U33" i="24"/>
  <c r="S33" i="24"/>
  <c r="N25" i="25"/>
  <c r="M37" i="25"/>
  <c r="V29" i="24"/>
  <c r="U29" i="24"/>
  <c r="S29" i="24"/>
  <c r="H46" i="25"/>
  <c r="G51" i="25"/>
  <c r="G52" i="25"/>
  <c r="G63" i="2"/>
  <c r="T28" i="25"/>
  <c r="Q28" i="25"/>
  <c r="P25" i="24"/>
  <c r="O37" i="24"/>
  <c r="L41" i="24"/>
  <c r="K43" i="24"/>
  <c r="K46" i="24"/>
  <c r="T32" i="25"/>
  <c r="Q32" i="25"/>
  <c r="O35" i="25"/>
  <c r="P35" i="25"/>
  <c r="V32" i="24"/>
  <c r="U32" i="24"/>
  <c r="S32" i="24"/>
  <c r="T33" i="25"/>
  <c r="Q33" i="25"/>
  <c r="V31" i="24"/>
  <c r="U31" i="24"/>
  <c r="S31" i="24"/>
  <c r="T30" i="25"/>
  <c r="Q30" i="25"/>
  <c r="T23" i="25"/>
  <c r="Q23" i="25"/>
  <c r="V23" i="24"/>
  <c r="U23" i="24"/>
  <c r="S23" i="24"/>
  <c r="T34" i="25"/>
  <c r="Q34" i="25"/>
  <c r="J46" i="25"/>
  <c r="I51" i="25"/>
  <c r="I52" i="25"/>
  <c r="I63" i="2"/>
  <c r="V24" i="24"/>
  <c r="U24" i="24"/>
  <c r="S24" i="24"/>
  <c r="V30" i="24"/>
  <c r="U30" i="24"/>
  <c r="S30" i="24"/>
  <c r="Q35" i="24"/>
  <c r="R35" i="24"/>
  <c r="I51" i="24"/>
  <c r="I52" i="24"/>
  <c r="I62" i="2"/>
  <c r="J46" i="24"/>
  <c r="T24" i="25"/>
  <c r="Q24" i="25"/>
  <c r="T31" i="25"/>
  <c r="Q31" i="25"/>
  <c r="V34" i="24"/>
  <c r="U34" i="24"/>
  <c r="S34" i="24"/>
  <c r="V28" i="24"/>
  <c r="U28" i="24"/>
  <c r="S28" i="24"/>
  <c r="S54" i="2"/>
  <c r="S75" i="1"/>
  <c r="T41" i="22"/>
  <c r="U40" i="23"/>
  <c r="U41" i="23"/>
  <c r="U43" i="23"/>
  <c r="U46" i="23"/>
  <c r="U54" i="2"/>
  <c r="U75" i="1"/>
  <c r="W45" i="25"/>
  <c r="W45" i="24"/>
  <c r="W37" i="23"/>
  <c r="K51" i="23"/>
  <c r="L46" i="23"/>
  <c r="P46" i="23"/>
  <c r="O51" i="23"/>
  <c r="O52" i="23"/>
  <c r="O61" i="2"/>
  <c r="T25" i="23"/>
  <c r="S37" i="23"/>
  <c r="Q51" i="23"/>
  <c r="Q52" i="23"/>
  <c r="Q61" i="2"/>
  <c r="R46" i="23"/>
  <c r="U35" i="22"/>
  <c r="V35" i="22"/>
  <c r="W28" i="22"/>
  <c r="W35" i="22"/>
  <c r="W25" i="22"/>
  <c r="U25" i="22"/>
  <c r="Q41" i="22"/>
  <c r="S51" i="22"/>
  <c r="S52" i="22"/>
  <c r="S60" i="2"/>
  <c r="T46" i="22"/>
  <c r="N46" i="21"/>
  <c r="M51" i="21"/>
  <c r="T25" i="21"/>
  <c r="S37" i="21"/>
  <c r="Q51" i="21"/>
  <c r="Q52" i="21"/>
  <c r="Q59" i="2"/>
  <c r="R46" i="21"/>
  <c r="V37" i="21"/>
  <c r="U40" i="21"/>
  <c r="U41" i="21"/>
  <c r="W37" i="21"/>
  <c r="O23" i="1"/>
  <c r="Q23" i="1"/>
  <c r="U25" i="1"/>
  <c r="U24" i="1"/>
  <c r="M43" i="24"/>
  <c r="M46" i="24"/>
  <c r="N46" i="24"/>
  <c r="O37" i="25"/>
  <c r="O40" i="25"/>
  <c r="O41" i="25"/>
  <c r="P25" i="25"/>
  <c r="L41" i="25"/>
  <c r="W34" i="24"/>
  <c r="V33" i="25"/>
  <c r="U33" i="25"/>
  <c r="S33" i="25"/>
  <c r="W30" i="24"/>
  <c r="O40" i="24"/>
  <c r="O41" i="24"/>
  <c r="P37" i="24"/>
  <c r="S25" i="24"/>
  <c r="V24" i="25"/>
  <c r="U24" i="25"/>
  <c r="S24" i="25"/>
  <c r="W24" i="24"/>
  <c r="U25" i="24"/>
  <c r="V30" i="25"/>
  <c r="U30" i="25"/>
  <c r="S30" i="25"/>
  <c r="W32" i="24"/>
  <c r="Q35" i="25"/>
  <c r="R35" i="25"/>
  <c r="V34" i="25"/>
  <c r="U34" i="25"/>
  <c r="S34" i="25"/>
  <c r="W29" i="24"/>
  <c r="V28" i="25"/>
  <c r="U28" i="25"/>
  <c r="S28" i="25"/>
  <c r="W28" i="25"/>
  <c r="W33" i="24"/>
  <c r="V31" i="25"/>
  <c r="U31" i="25"/>
  <c r="S31" i="25"/>
  <c r="Q25" i="25"/>
  <c r="W28" i="24"/>
  <c r="U35" i="24"/>
  <c r="V35" i="24"/>
  <c r="K51" i="25"/>
  <c r="K52" i="25"/>
  <c r="K63" i="2"/>
  <c r="L46" i="25"/>
  <c r="W31" i="24"/>
  <c r="K51" i="24"/>
  <c r="K52" i="24"/>
  <c r="K62" i="2"/>
  <c r="L46" i="24"/>
  <c r="W23" i="24"/>
  <c r="V23" i="25"/>
  <c r="U23" i="25"/>
  <c r="S23" i="25"/>
  <c r="M40" i="25"/>
  <c r="M41" i="25"/>
  <c r="N37" i="25"/>
  <c r="S35" i="24"/>
  <c r="T35" i="24"/>
  <c r="Q37" i="24"/>
  <c r="V32" i="25"/>
  <c r="U32" i="25"/>
  <c r="S32" i="25"/>
  <c r="V29" i="25"/>
  <c r="U29" i="25"/>
  <c r="S29" i="25"/>
  <c r="V41" i="23"/>
  <c r="U51" i="23"/>
  <c r="U52" i="23"/>
  <c r="U61" i="2"/>
  <c r="V46" i="23"/>
  <c r="S40" i="23"/>
  <c r="W40" i="23"/>
  <c r="T37" i="23"/>
  <c r="K52" i="23"/>
  <c r="K61" i="2"/>
  <c r="W37" i="22"/>
  <c r="Q43" i="22"/>
  <c r="Q46" i="22"/>
  <c r="R41" i="22"/>
  <c r="U37" i="22"/>
  <c r="V25" i="22"/>
  <c r="U43" i="21"/>
  <c r="U46" i="21"/>
  <c r="V41" i="21"/>
  <c r="M52" i="21"/>
  <c r="M59" i="2"/>
  <c r="S40" i="21"/>
  <c r="W40" i="21"/>
  <c r="T37" i="21"/>
  <c r="S23" i="1"/>
  <c r="G90" i="1"/>
  <c r="W27" i="1"/>
  <c r="W26" i="1"/>
  <c r="E88" i="1"/>
  <c r="C88" i="1"/>
  <c r="C87" i="1"/>
  <c r="E86" i="1"/>
  <c r="M51" i="24"/>
  <c r="M52" i="24"/>
  <c r="M62" i="2"/>
  <c r="W33" i="25"/>
  <c r="W31" i="25"/>
  <c r="W23" i="25"/>
  <c r="P37" i="25"/>
  <c r="W32" i="25"/>
  <c r="W30" i="25"/>
  <c r="W34" i="25"/>
  <c r="P41" i="25"/>
  <c r="O43" i="25"/>
  <c r="O46" i="25"/>
  <c r="U25" i="25"/>
  <c r="V25" i="25"/>
  <c r="P41" i="24"/>
  <c r="O43" i="24"/>
  <c r="O46" i="24"/>
  <c r="W24" i="25"/>
  <c r="S25" i="25"/>
  <c r="N41" i="25"/>
  <c r="M43" i="25"/>
  <c r="M46" i="25"/>
  <c r="T25" i="24"/>
  <c r="S37" i="24"/>
  <c r="Q40" i="24"/>
  <c r="Q41" i="24"/>
  <c r="R37" i="24"/>
  <c r="S35" i="25"/>
  <c r="T35" i="25"/>
  <c r="W35" i="24"/>
  <c r="U35" i="25"/>
  <c r="V35" i="25"/>
  <c r="R25" i="25"/>
  <c r="Q37" i="25"/>
  <c r="V25" i="24"/>
  <c r="U37" i="24"/>
  <c r="W29" i="25"/>
  <c r="W25" i="24"/>
  <c r="S41" i="23"/>
  <c r="Q51" i="22"/>
  <c r="R46" i="22"/>
  <c r="V37" i="22"/>
  <c r="U40" i="22"/>
  <c r="W40" i="22"/>
  <c r="S41" i="21"/>
  <c r="V46" i="21"/>
  <c r="U51" i="21"/>
  <c r="U52" i="21"/>
  <c r="U59" i="2"/>
  <c r="W23" i="1"/>
  <c r="G89" i="1"/>
  <c r="W25" i="1"/>
  <c r="W24" i="1"/>
  <c r="C86" i="1"/>
  <c r="W25" i="25"/>
  <c r="W35" i="25"/>
  <c r="W37" i="24"/>
  <c r="U37" i="25"/>
  <c r="U40" i="25"/>
  <c r="U41" i="25"/>
  <c r="T37" i="24"/>
  <c r="S40" i="24"/>
  <c r="S41" i="24"/>
  <c r="N46" i="25"/>
  <c r="M51" i="25"/>
  <c r="M52" i="25"/>
  <c r="M63" i="2"/>
  <c r="U40" i="24"/>
  <c r="V37" i="24"/>
  <c r="Q40" i="25"/>
  <c r="R37" i="25"/>
  <c r="Q43" i="24"/>
  <c r="R41" i="24"/>
  <c r="T25" i="25"/>
  <c r="S37" i="25"/>
  <c r="U41" i="22"/>
  <c r="U43" i="22"/>
  <c r="W43" i="22"/>
  <c r="P46" i="25"/>
  <c r="O51" i="25"/>
  <c r="O51" i="24"/>
  <c r="P46" i="24"/>
  <c r="T41" i="23"/>
  <c r="S43" i="23"/>
  <c r="W43" i="23"/>
  <c r="W41" i="23"/>
  <c r="Q52" i="22"/>
  <c r="Q60" i="2"/>
  <c r="T41" i="21"/>
  <c r="S43" i="21"/>
  <c r="W43" i="21"/>
  <c r="W41" i="21"/>
  <c r="U23" i="1"/>
  <c r="G87" i="1"/>
  <c r="I90" i="1"/>
  <c r="E90" i="1"/>
  <c r="E89" i="1"/>
  <c r="E87" i="1"/>
  <c r="G86" i="1"/>
  <c r="W37" i="25"/>
  <c r="V37" i="25"/>
  <c r="W40" i="24"/>
  <c r="S43" i="24"/>
  <c r="S46" i="24"/>
  <c r="T41" i="24"/>
  <c r="Q46" i="24"/>
  <c r="Q41" i="25"/>
  <c r="S40" i="25"/>
  <c r="S41" i="25"/>
  <c r="T37" i="25"/>
  <c r="U41" i="24"/>
  <c r="W41" i="24"/>
  <c r="V41" i="25"/>
  <c r="U43" i="25"/>
  <c r="U46" i="25"/>
  <c r="W41" i="22"/>
  <c r="U46" i="22"/>
  <c r="V46" i="22"/>
  <c r="V41" i="22"/>
  <c r="O52" i="25"/>
  <c r="O52" i="24"/>
  <c r="S46" i="23"/>
  <c r="S46" i="21"/>
  <c r="W40" i="25"/>
  <c r="R41" i="25"/>
  <c r="Q43" i="25"/>
  <c r="W41" i="25"/>
  <c r="U51" i="25"/>
  <c r="U52" i="25"/>
  <c r="U63" i="2"/>
  <c r="V46" i="25"/>
  <c r="Q51" i="24"/>
  <c r="R46" i="24"/>
  <c r="S51" i="24"/>
  <c r="S52" i="24"/>
  <c r="S62" i="2"/>
  <c r="T46" i="24"/>
  <c r="U43" i="24"/>
  <c r="U46" i="24"/>
  <c r="V41" i="24"/>
  <c r="T41" i="25"/>
  <c r="S43" i="25"/>
  <c r="S46" i="25"/>
  <c r="W46" i="22"/>
  <c r="U51" i="22"/>
  <c r="W51" i="22"/>
  <c r="O62" i="2"/>
  <c r="O63" i="2"/>
  <c r="S51" i="23"/>
  <c r="T46" i="23"/>
  <c r="W46" i="23"/>
  <c r="S51" i="21"/>
  <c r="T46" i="21"/>
  <c r="W46" i="21"/>
  <c r="K87" i="1"/>
  <c r="K90" i="1"/>
  <c r="K89" i="1"/>
  <c r="I88" i="1"/>
  <c r="M89" i="1"/>
  <c r="I89" i="1"/>
  <c r="G88" i="1"/>
  <c r="K88" i="1"/>
  <c r="I87" i="1"/>
  <c r="I86" i="1"/>
  <c r="S51" i="25"/>
  <c r="S52" i="25"/>
  <c r="S63" i="2"/>
  <c r="T46" i="25"/>
  <c r="Q46" i="25"/>
  <c r="W43" i="25"/>
  <c r="Q52" i="24"/>
  <c r="U51" i="24"/>
  <c r="U52" i="24"/>
  <c r="U62" i="2"/>
  <c r="V46" i="24"/>
  <c r="W46" i="24"/>
  <c r="W43" i="24"/>
  <c r="U52" i="22"/>
  <c r="W52" i="22"/>
  <c r="S52" i="23"/>
  <c r="W51" i="23"/>
  <c r="S52" i="21"/>
  <c r="W51" i="21"/>
  <c r="O90" i="1"/>
  <c r="K86" i="1"/>
  <c r="M90" i="1"/>
  <c r="O89" i="1"/>
  <c r="M88" i="1"/>
  <c r="W51" i="24"/>
  <c r="Q62" i="2"/>
  <c r="W52" i="24"/>
  <c r="Q51" i="25"/>
  <c r="R46" i="25"/>
  <c r="W46" i="25"/>
  <c r="U60" i="2"/>
  <c r="W52" i="23"/>
  <c r="S61" i="2"/>
  <c r="W52" i="21"/>
  <c r="S59" i="2"/>
  <c r="E57" i="22"/>
  <c r="W60" i="2"/>
  <c r="O86" i="1"/>
  <c r="M86" i="1"/>
  <c r="O87" i="1"/>
  <c r="M87" i="1"/>
  <c r="Q52" i="25"/>
  <c r="W51" i="25"/>
  <c r="E57" i="24"/>
  <c r="W62" i="2"/>
  <c r="E57" i="21"/>
  <c r="W59" i="2"/>
  <c r="E57" i="23"/>
  <c r="W61" i="2"/>
  <c r="E58" i="22"/>
  <c r="M72" i="2"/>
  <c r="M71" i="2"/>
  <c r="S90" i="1"/>
  <c r="S89" i="1"/>
  <c r="Q89" i="1"/>
  <c r="Q87" i="1"/>
  <c r="I76" i="2"/>
  <c r="E58" i="24"/>
  <c r="I77" i="2"/>
  <c r="Q63" i="2"/>
  <c r="Q90" i="1"/>
  <c r="W52" i="25"/>
  <c r="E58" i="21"/>
  <c r="I72" i="2"/>
  <c r="I71" i="2"/>
  <c r="E58" i="23"/>
  <c r="E77" i="2"/>
  <c r="E76" i="2"/>
  <c r="U90" i="1"/>
  <c r="S88" i="1"/>
  <c r="O88" i="1"/>
  <c r="Q88" i="1"/>
  <c r="S87" i="1"/>
  <c r="S86" i="1"/>
  <c r="E57" i="25"/>
  <c r="W63" i="2"/>
  <c r="U86" i="1"/>
  <c r="Q86" i="1"/>
  <c r="E58" i="25"/>
  <c r="M77" i="2"/>
  <c r="M76" i="2"/>
  <c r="W90" i="1"/>
  <c r="C10" i="3"/>
  <c r="E45" i="3"/>
  <c r="W45" i="3"/>
  <c r="E54" i="2"/>
  <c r="E5" i="1"/>
  <c r="U89" i="1"/>
  <c r="U88" i="1"/>
  <c r="U87" i="1"/>
  <c r="W86" i="1"/>
  <c r="C12" i="3"/>
  <c r="E12" i="3"/>
  <c r="G7" i="3"/>
  <c r="G9" i="3"/>
  <c r="C7" i="3"/>
  <c r="C9" i="3"/>
  <c r="C15" i="3"/>
  <c r="C18" i="2"/>
  <c r="D25" i="2"/>
  <c r="E7" i="3"/>
  <c r="E9" i="3"/>
  <c r="E15" i="3"/>
  <c r="E18" i="2"/>
  <c r="K103" i="1"/>
  <c r="G103" i="1"/>
  <c r="C103" i="1"/>
  <c r="K102" i="1"/>
  <c r="G102" i="1"/>
  <c r="C102" i="1"/>
  <c r="M101" i="1"/>
  <c r="K101" i="1"/>
  <c r="G101" i="1"/>
  <c r="E101" i="1"/>
  <c r="C101" i="1"/>
  <c r="G100" i="1"/>
  <c r="K98" i="1"/>
  <c r="G98" i="1"/>
  <c r="C98" i="1"/>
  <c r="K97" i="1"/>
  <c r="G97" i="1"/>
  <c r="C97" i="1"/>
  <c r="M96" i="1"/>
  <c r="G96" i="1"/>
  <c r="E96" i="1"/>
  <c r="C96" i="1"/>
  <c r="G95" i="1"/>
  <c r="C95" i="1"/>
  <c r="C10" i="1"/>
  <c r="G7" i="2"/>
  <c r="C7" i="2"/>
  <c r="C7" i="1"/>
  <c r="K100" i="1"/>
  <c r="C100" i="1"/>
  <c r="K96" i="1"/>
  <c r="I96" i="1"/>
  <c r="K95" i="1"/>
  <c r="W54" i="2"/>
  <c r="E75" i="1"/>
  <c r="W75" i="1"/>
  <c r="F25" i="2"/>
  <c r="F23" i="2"/>
  <c r="F24" i="2"/>
  <c r="F21" i="2"/>
  <c r="F22" i="2"/>
  <c r="E17" i="3"/>
  <c r="E20" i="2"/>
  <c r="F20" i="2"/>
  <c r="C17" i="3"/>
  <c r="W89" i="1"/>
  <c r="W88" i="1"/>
  <c r="W87" i="1"/>
  <c r="I7" i="3"/>
  <c r="I9" i="3"/>
  <c r="I5" i="1"/>
  <c r="G9" i="2"/>
  <c r="G7" i="1"/>
  <c r="G9" i="1"/>
  <c r="G15" i="3"/>
  <c r="G18" i="2"/>
  <c r="E7" i="2"/>
  <c r="E10" i="3"/>
  <c r="C9" i="1"/>
  <c r="C9" i="2"/>
  <c r="G12" i="3"/>
  <c r="G10" i="3"/>
  <c r="H24" i="2"/>
  <c r="H21" i="2"/>
  <c r="H22" i="2"/>
  <c r="H25" i="2"/>
  <c r="H23" i="2"/>
  <c r="K5" i="1"/>
  <c r="G17" i="3"/>
  <c r="G20" i="2"/>
  <c r="H20" i="2"/>
  <c r="E20" i="1"/>
  <c r="F27" i="1"/>
  <c r="E22" i="1"/>
  <c r="E28" i="2"/>
  <c r="C20" i="1"/>
  <c r="D21" i="2"/>
  <c r="D23" i="2"/>
  <c r="D24" i="2"/>
  <c r="D22" i="2"/>
  <c r="I7" i="2"/>
  <c r="I7" i="1"/>
  <c r="I9" i="1"/>
  <c r="E19" i="3"/>
  <c r="E9" i="2"/>
  <c r="E7" i="1"/>
  <c r="E9" i="1"/>
  <c r="K7" i="3"/>
  <c r="K9" i="3"/>
  <c r="I12" i="3"/>
  <c r="I10" i="3"/>
  <c r="I15" i="3"/>
  <c r="I18" i="2"/>
  <c r="C39" i="1"/>
  <c r="D27" i="1"/>
  <c r="J23" i="2"/>
  <c r="J24" i="2"/>
  <c r="J25" i="2"/>
  <c r="J22" i="2"/>
  <c r="J21" i="2"/>
  <c r="K7" i="2"/>
  <c r="K9" i="2"/>
  <c r="M5" i="1"/>
  <c r="I17" i="3"/>
  <c r="I20" i="2"/>
  <c r="J20" i="2"/>
  <c r="G22" i="1"/>
  <c r="G28" i="2"/>
  <c r="G20" i="1"/>
  <c r="H27" i="1"/>
  <c r="E31" i="2"/>
  <c r="F28" i="2"/>
  <c r="E39" i="1"/>
  <c r="F24" i="1"/>
  <c r="F26" i="1"/>
  <c r="F25" i="1"/>
  <c r="F23" i="1"/>
  <c r="F22" i="1"/>
  <c r="E30" i="1"/>
  <c r="I9" i="2"/>
  <c r="D23" i="1"/>
  <c r="D24" i="1"/>
  <c r="D25" i="1"/>
  <c r="D26" i="1"/>
  <c r="F19" i="3"/>
  <c r="E22" i="3"/>
  <c r="G19" i="3"/>
  <c r="M7" i="2"/>
  <c r="M7" i="3"/>
  <c r="M9" i="3"/>
  <c r="K10" i="3"/>
  <c r="K15" i="3"/>
  <c r="K18" i="2"/>
  <c r="K12" i="3"/>
  <c r="C16" i="1"/>
  <c r="E43" i="1"/>
  <c r="E42" i="1"/>
  <c r="E41" i="1"/>
  <c r="E40" i="1"/>
  <c r="C40" i="1"/>
  <c r="C41" i="1"/>
  <c r="C43" i="1"/>
  <c r="C42" i="1"/>
  <c r="L21" i="2"/>
  <c r="L24" i="2"/>
  <c r="L25" i="2"/>
  <c r="L22" i="2"/>
  <c r="L23" i="2"/>
  <c r="K7" i="1"/>
  <c r="K9" i="1"/>
  <c r="O5" i="1"/>
  <c r="K17" i="3"/>
  <c r="K20" i="2"/>
  <c r="L20" i="2"/>
  <c r="I20" i="1"/>
  <c r="J27" i="1"/>
  <c r="I22" i="1"/>
  <c r="I28" i="2"/>
  <c r="G31" i="2"/>
  <c r="H28" i="2"/>
  <c r="H23" i="1"/>
  <c r="G39" i="1"/>
  <c r="H25" i="1"/>
  <c r="H24" i="1"/>
  <c r="H26" i="1"/>
  <c r="H22" i="1"/>
  <c r="G30" i="1"/>
  <c r="E42" i="3"/>
  <c r="E51" i="2"/>
  <c r="E24" i="3"/>
  <c r="E33" i="2"/>
  <c r="E35" i="1"/>
  <c r="E23" i="3"/>
  <c r="E32" i="2"/>
  <c r="E34" i="1"/>
  <c r="E34" i="3"/>
  <c r="E43" i="2"/>
  <c r="E33" i="1"/>
  <c r="F30" i="1"/>
  <c r="E47" i="1"/>
  <c r="E63" i="1"/>
  <c r="F31" i="2"/>
  <c r="E30" i="3"/>
  <c r="E39" i="2"/>
  <c r="E33" i="3"/>
  <c r="E42" i="2"/>
  <c r="E29" i="3"/>
  <c r="E38" i="2"/>
  <c r="E31" i="3"/>
  <c r="E40" i="2"/>
  <c r="E32" i="3"/>
  <c r="E41" i="2"/>
  <c r="E28" i="3"/>
  <c r="E37" i="2"/>
  <c r="F22" i="3"/>
  <c r="H19" i="3"/>
  <c r="G22" i="3"/>
  <c r="I19" i="3"/>
  <c r="M9" i="2"/>
  <c r="M7" i="1"/>
  <c r="M9" i="1"/>
  <c r="O7" i="3"/>
  <c r="O9" i="3"/>
  <c r="M10" i="3"/>
  <c r="M12" i="3"/>
  <c r="M15" i="3"/>
  <c r="M18" i="2"/>
  <c r="G16" i="1"/>
  <c r="I16" i="1"/>
  <c r="E16" i="1"/>
  <c r="E51" i="1"/>
  <c r="E50" i="1"/>
  <c r="E49" i="1"/>
  <c r="E48" i="1"/>
  <c r="G40" i="1"/>
  <c r="G41" i="1"/>
  <c r="G43" i="1"/>
  <c r="G42" i="1"/>
  <c r="N23" i="2"/>
  <c r="N25" i="2"/>
  <c r="N24" i="2"/>
  <c r="N22" i="2"/>
  <c r="N21" i="2"/>
  <c r="O7" i="2"/>
  <c r="O9" i="2"/>
  <c r="E44" i="1"/>
  <c r="E80" i="1"/>
  <c r="M17" i="3"/>
  <c r="K20" i="1"/>
  <c r="K22" i="1"/>
  <c r="K28" i="2"/>
  <c r="I31" i="2"/>
  <c r="J28" i="2"/>
  <c r="J22" i="1"/>
  <c r="I30" i="1"/>
  <c r="I39" i="1"/>
  <c r="J23" i="1"/>
  <c r="J24" i="1"/>
  <c r="J26" i="1"/>
  <c r="J25" i="1"/>
  <c r="G23" i="3"/>
  <c r="G32" i="2"/>
  <c r="G34" i="1"/>
  <c r="G24" i="3"/>
  <c r="G33" i="2"/>
  <c r="G35" i="1"/>
  <c r="G42" i="3"/>
  <c r="G51" i="2"/>
  <c r="G34" i="3"/>
  <c r="G43" i="2"/>
  <c r="G28" i="3"/>
  <c r="G37" i="2"/>
  <c r="G30" i="3"/>
  <c r="G39" i="2"/>
  <c r="G33" i="1"/>
  <c r="G47" i="1"/>
  <c r="G63" i="1"/>
  <c r="H30" i="1"/>
  <c r="H31" i="2"/>
  <c r="E44" i="2"/>
  <c r="F44" i="2"/>
  <c r="E64" i="1"/>
  <c r="E54" i="1"/>
  <c r="F42" i="1"/>
  <c r="E36" i="1"/>
  <c r="E34" i="2"/>
  <c r="C44" i="1"/>
  <c r="C80" i="1"/>
  <c r="G31" i="3"/>
  <c r="G40" i="2"/>
  <c r="G32" i="3"/>
  <c r="G41" i="2"/>
  <c r="G33" i="3"/>
  <c r="G42" i="2"/>
  <c r="G29" i="3"/>
  <c r="G38" i="2"/>
  <c r="H22" i="3"/>
  <c r="J19" i="3"/>
  <c r="I22" i="3"/>
  <c r="E25" i="3"/>
  <c r="F25" i="3"/>
  <c r="K19" i="3"/>
  <c r="K22" i="3"/>
  <c r="Q5" i="1"/>
  <c r="Q7" i="3"/>
  <c r="Q9" i="3"/>
  <c r="M16" i="1"/>
  <c r="O16" i="1"/>
  <c r="Q16" i="1"/>
  <c r="S16" i="1"/>
  <c r="U16" i="1"/>
  <c r="K16" i="1"/>
  <c r="O15" i="3"/>
  <c r="O18" i="2"/>
  <c r="O10" i="3"/>
  <c r="O12" i="3"/>
  <c r="G51" i="1"/>
  <c r="G50" i="1"/>
  <c r="G49" i="1"/>
  <c r="G48" i="1"/>
  <c r="I43" i="1"/>
  <c r="I42" i="1"/>
  <c r="I41" i="1"/>
  <c r="I40" i="1"/>
  <c r="P21" i="2"/>
  <c r="P22" i="2"/>
  <c r="P24" i="2"/>
  <c r="P23" i="2"/>
  <c r="P25" i="2"/>
  <c r="F51" i="1"/>
  <c r="O7" i="1"/>
  <c r="O9" i="1"/>
  <c r="F47" i="1"/>
  <c r="F36" i="1"/>
  <c r="F43" i="1"/>
  <c r="F44" i="1"/>
  <c r="F49" i="1"/>
  <c r="F40" i="1"/>
  <c r="F50" i="1"/>
  <c r="O17" i="3"/>
  <c r="O20" i="2"/>
  <c r="P20" i="2"/>
  <c r="M20" i="1"/>
  <c r="N27" i="1"/>
  <c r="M20" i="2"/>
  <c r="N20" i="2"/>
  <c r="K31" i="2"/>
  <c r="L28" i="2"/>
  <c r="L26" i="1"/>
  <c r="L27" i="1"/>
  <c r="K39" i="1"/>
  <c r="L24" i="1"/>
  <c r="L25" i="1"/>
  <c r="L23" i="1"/>
  <c r="K23" i="3"/>
  <c r="K32" i="2"/>
  <c r="K42" i="3"/>
  <c r="K51" i="2"/>
  <c r="K24" i="3"/>
  <c r="K33" i="2"/>
  <c r="K34" i="3"/>
  <c r="K43" i="2"/>
  <c r="L22" i="1"/>
  <c r="K30" i="1"/>
  <c r="I42" i="3"/>
  <c r="I51" i="2"/>
  <c r="I24" i="3"/>
  <c r="I33" i="2"/>
  <c r="I35" i="1"/>
  <c r="I23" i="3"/>
  <c r="I32" i="2"/>
  <c r="I34" i="1"/>
  <c r="I34" i="3"/>
  <c r="I43" i="2"/>
  <c r="I47" i="1"/>
  <c r="I63" i="1"/>
  <c r="J30" i="1"/>
  <c r="I33" i="1"/>
  <c r="J31" i="2"/>
  <c r="G34" i="2"/>
  <c r="G44" i="2"/>
  <c r="H44" i="2"/>
  <c r="G64" i="1"/>
  <c r="G54" i="1"/>
  <c r="H40" i="1"/>
  <c r="G36" i="1"/>
  <c r="E52" i="1"/>
  <c r="F34" i="2"/>
  <c r="E46" i="2"/>
  <c r="F33" i="1"/>
  <c r="E72" i="1"/>
  <c r="E61" i="1"/>
  <c r="E62" i="1"/>
  <c r="F48" i="1"/>
  <c r="E58" i="1"/>
  <c r="E59" i="1"/>
  <c r="E60" i="1"/>
  <c r="F54" i="1"/>
  <c r="F39" i="1"/>
  <c r="F41" i="1"/>
  <c r="K33" i="3"/>
  <c r="K42" i="2"/>
  <c r="K29" i="3"/>
  <c r="K38" i="2"/>
  <c r="K32" i="3"/>
  <c r="K41" i="2"/>
  <c r="K28" i="3"/>
  <c r="K37" i="2"/>
  <c r="K30" i="3"/>
  <c r="K39" i="2"/>
  <c r="K31" i="3"/>
  <c r="K40" i="2"/>
  <c r="L22" i="3"/>
  <c r="I32" i="3"/>
  <c r="I41" i="2"/>
  <c r="I28" i="3"/>
  <c r="I37" i="2"/>
  <c r="I31" i="3"/>
  <c r="I40" i="2"/>
  <c r="I33" i="3"/>
  <c r="I42" i="2"/>
  <c r="I29" i="3"/>
  <c r="I38" i="2"/>
  <c r="I30" i="3"/>
  <c r="I39" i="2"/>
  <c r="J22" i="3"/>
  <c r="E35" i="3"/>
  <c r="F35" i="3"/>
  <c r="G25" i="3"/>
  <c r="H25" i="3"/>
  <c r="L19" i="3"/>
  <c r="M19" i="3"/>
  <c r="S5" i="1"/>
  <c r="Q7" i="2"/>
  <c r="G44" i="1"/>
  <c r="G80" i="1"/>
  <c r="S7" i="3"/>
  <c r="S9" i="3"/>
  <c r="Q15" i="3"/>
  <c r="Q18" i="2"/>
  <c r="Q12" i="3"/>
  <c r="Q10" i="3"/>
  <c r="I51" i="1"/>
  <c r="I50" i="1"/>
  <c r="I49" i="1"/>
  <c r="I48" i="1"/>
  <c r="K40" i="1"/>
  <c r="K41" i="1"/>
  <c r="K43" i="1"/>
  <c r="K42" i="1"/>
  <c r="R23" i="2"/>
  <c r="R25" i="2"/>
  <c r="R21" i="2"/>
  <c r="R24" i="2"/>
  <c r="R22" i="2"/>
  <c r="H49" i="1"/>
  <c r="H33" i="1"/>
  <c r="H51" i="1"/>
  <c r="H47" i="1"/>
  <c r="H36" i="1"/>
  <c r="H42" i="1"/>
  <c r="I44" i="2"/>
  <c r="J44" i="2"/>
  <c r="I34" i="2"/>
  <c r="Q17" i="3"/>
  <c r="O22" i="1"/>
  <c r="O28" i="2"/>
  <c r="O20" i="1"/>
  <c r="P27" i="1"/>
  <c r="M22" i="1"/>
  <c r="M28" i="2"/>
  <c r="M39" i="1"/>
  <c r="N25" i="1"/>
  <c r="N24" i="1"/>
  <c r="N26" i="1"/>
  <c r="N23" i="1"/>
  <c r="K33" i="1"/>
  <c r="L30" i="1"/>
  <c r="K47" i="1"/>
  <c r="K63" i="1"/>
  <c r="K35" i="1"/>
  <c r="K34" i="1"/>
  <c r="L31" i="2"/>
  <c r="I64" i="1"/>
  <c r="I54" i="1"/>
  <c r="I36" i="1"/>
  <c r="H43" i="1"/>
  <c r="G72" i="1"/>
  <c r="G58" i="1"/>
  <c r="G61" i="1"/>
  <c r="H48" i="1"/>
  <c r="G60" i="1"/>
  <c r="G59" i="1"/>
  <c r="G62" i="1"/>
  <c r="H54" i="1"/>
  <c r="H39" i="1"/>
  <c r="H41" i="1"/>
  <c r="G52" i="1"/>
  <c r="H50" i="1"/>
  <c r="H34" i="2"/>
  <c r="G46" i="2"/>
  <c r="F46" i="2"/>
  <c r="E65" i="1"/>
  <c r="F65" i="1"/>
  <c r="F52" i="1"/>
  <c r="E81" i="1"/>
  <c r="E55" i="1"/>
  <c r="H44" i="1"/>
  <c r="G35" i="3"/>
  <c r="H35" i="3"/>
  <c r="E37" i="3"/>
  <c r="N19" i="3"/>
  <c r="M22" i="3"/>
  <c r="I25" i="3"/>
  <c r="J25" i="3"/>
  <c r="K25" i="3"/>
  <c r="L25" i="3"/>
  <c r="O19" i="3"/>
  <c r="O22" i="3"/>
  <c r="S7" i="2"/>
  <c r="U7" i="3"/>
  <c r="U9" i="3"/>
  <c r="U5" i="1"/>
  <c r="Q9" i="2"/>
  <c r="Q7" i="1"/>
  <c r="Q9" i="1"/>
  <c r="I44" i="1"/>
  <c r="S10" i="3"/>
  <c r="S15" i="3"/>
  <c r="S18" i="2"/>
  <c r="S12" i="3"/>
  <c r="K49" i="1"/>
  <c r="K51" i="1"/>
  <c r="K48" i="1"/>
  <c r="K50" i="1"/>
  <c r="M43" i="1"/>
  <c r="M42" i="1"/>
  <c r="M41" i="1"/>
  <c r="M40" i="1"/>
  <c r="T24" i="2"/>
  <c r="T22" i="2"/>
  <c r="T21" i="2"/>
  <c r="T25" i="2"/>
  <c r="T23" i="2"/>
  <c r="I46" i="2"/>
  <c r="K44" i="1"/>
  <c r="K80" i="1"/>
  <c r="I52" i="1"/>
  <c r="J52" i="1"/>
  <c r="J34" i="2"/>
  <c r="S17" i="3"/>
  <c r="S20" i="2"/>
  <c r="T20" i="2"/>
  <c r="Q20" i="1"/>
  <c r="R27" i="1"/>
  <c r="Q20" i="2"/>
  <c r="R20" i="2"/>
  <c r="O31" i="2"/>
  <c r="P28" i="2"/>
  <c r="O23" i="3"/>
  <c r="O32" i="2"/>
  <c r="O42" i="3"/>
  <c r="O51" i="2"/>
  <c r="O24" i="3"/>
  <c r="O33" i="2"/>
  <c r="O34" i="3"/>
  <c r="O43" i="2"/>
  <c r="P24" i="1"/>
  <c r="P25" i="1"/>
  <c r="O39" i="1"/>
  <c r="P26" i="1"/>
  <c r="P23" i="1"/>
  <c r="P22" i="1"/>
  <c r="O30" i="1"/>
  <c r="M31" i="2"/>
  <c r="N28" i="2"/>
  <c r="M42" i="3"/>
  <c r="M51" i="2"/>
  <c r="M24" i="3"/>
  <c r="M33" i="2"/>
  <c r="M23" i="3"/>
  <c r="M32" i="2"/>
  <c r="M34" i="3"/>
  <c r="M43" i="2"/>
  <c r="N22" i="1"/>
  <c r="M30" i="1"/>
  <c r="K44" i="2"/>
  <c r="L44" i="2"/>
  <c r="K64" i="1"/>
  <c r="K54" i="1"/>
  <c r="L43" i="1"/>
  <c r="K36" i="1"/>
  <c r="K34" i="2"/>
  <c r="I72" i="1"/>
  <c r="J48" i="1"/>
  <c r="I60" i="1"/>
  <c r="I58" i="1"/>
  <c r="I61" i="1"/>
  <c r="J54" i="1"/>
  <c r="I59" i="1"/>
  <c r="I62" i="1"/>
  <c r="J39" i="1"/>
  <c r="J49" i="1"/>
  <c r="J33" i="1"/>
  <c r="J50" i="1"/>
  <c r="J42" i="1"/>
  <c r="J47" i="1"/>
  <c r="J36" i="1"/>
  <c r="J41" i="1"/>
  <c r="J51" i="1"/>
  <c r="J43" i="1"/>
  <c r="J40" i="1"/>
  <c r="H52" i="1"/>
  <c r="G81" i="1"/>
  <c r="G55" i="1"/>
  <c r="H55" i="1"/>
  <c r="H46" i="2"/>
  <c r="G65" i="1"/>
  <c r="H65" i="1"/>
  <c r="F55" i="1"/>
  <c r="E67" i="1"/>
  <c r="F37" i="3"/>
  <c r="E40" i="3"/>
  <c r="E49" i="2"/>
  <c r="E50" i="2"/>
  <c r="F50" i="2"/>
  <c r="O31" i="3"/>
  <c r="O40" i="2"/>
  <c r="O30" i="3"/>
  <c r="O39" i="2"/>
  <c r="O32" i="3"/>
  <c r="O41" i="2"/>
  <c r="O28" i="3"/>
  <c r="O37" i="2"/>
  <c r="O33" i="3"/>
  <c r="O42" i="2"/>
  <c r="O29" i="3"/>
  <c r="O38" i="2"/>
  <c r="P22" i="3"/>
  <c r="M30" i="3"/>
  <c r="M39" i="2"/>
  <c r="M33" i="3"/>
  <c r="M42" i="2"/>
  <c r="M29" i="3"/>
  <c r="M38" i="2"/>
  <c r="M31" i="3"/>
  <c r="M40" i="2"/>
  <c r="M32" i="3"/>
  <c r="M41" i="2"/>
  <c r="M28" i="3"/>
  <c r="M37" i="2"/>
  <c r="N22" i="3"/>
  <c r="J44" i="1"/>
  <c r="I80" i="1"/>
  <c r="I35" i="3"/>
  <c r="J35" i="3"/>
  <c r="G37" i="3"/>
  <c r="K35" i="3"/>
  <c r="L35" i="3"/>
  <c r="P19" i="3"/>
  <c r="Q19" i="3"/>
  <c r="U7" i="2"/>
  <c r="U9" i="2"/>
  <c r="S9" i="2"/>
  <c r="S7" i="1"/>
  <c r="S9" i="1"/>
  <c r="U12" i="3"/>
  <c r="U15" i="3"/>
  <c r="U18" i="2"/>
  <c r="U10" i="3"/>
  <c r="O40" i="1"/>
  <c r="O43" i="1"/>
  <c r="O41" i="1"/>
  <c r="O42" i="1"/>
  <c r="V23" i="2"/>
  <c r="V25" i="2"/>
  <c r="V21" i="2"/>
  <c r="V24" i="2"/>
  <c r="V22" i="2"/>
  <c r="I81" i="1"/>
  <c r="J46" i="2"/>
  <c r="I55" i="1"/>
  <c r="J55" i="1"/>
  <c r="I65" i="1"/>
  <c r="J65" i="1"/>
  <c r="L47" i="1"/>
  <c r="L40" i="1"/>
  <c r="L49" i="1"/>
  <c r="L36" i="1"/>
  <c r="U17" i="3"/>
  <c r="S20" i="1"/>
  <c r="T27" i="1"/>
  <c r="S22" i="1"/>
  <c r="S28" i="2"/>
  <c r="Q22" i="1"/>
  <c r="Q28" i="2"/>
  <c r="R25" i="1"/>
  <c r="R24" i="1"/>
  <c r="Q39" i="1"/>
  <c r="R23" i="1"/>
  <c r="R26" i="1"/>
  <c r="O47" i="1"/>
  <c r="O63" i="1"/>
  <c r="O33" i="1"/>
  <c r="P30" i="1"/>
  <c r="O35" i="1"/>
  <c r="O34" i="1"/>
  <c r="P31" i="2"/>
  <c r="M35" i="1"/>
  <c r="M34" i="1"/>
  <c r="N31" i="2"/>
  <c r="M47" i="1"/>
  <c r="M33" i="1"/>
  <c r="N30" i="1"/>
  <c r="M63" i="1"/>
  <c r="L33" i="1"/>
  <c r="K72" i="1"/>
  <c r="K59" i="1"/>
  <c r="L54" i="1"/>
  <c r="K60" i="1"/>
  <c r="K58" i="1"/>
  <c r="K62" i="1"/>
  <c r="L48" i="1"/>
  <c r="K61" i="1"/>
  <c r="L39" i="1"/>
  <c r="L41" i="1"/>
  <c r="L50" i="1"/>
  <c r="L42" i="1"/>
  <c r="L44" i="1"/>
  <c r="K52" i="1"/>
  <c r="L51" i="1"/>
  <c r="L34" i="2"/>
  <c r="K46" i="2"/>
  <c r="H37" i="3"/>
  <c r="G40" i="3"/>
  <c r="G49" i="2"/>
  <c r="G50" i="2"/>
  <c r="G67" i="1"/>
  <c r="G70" i="1"/>
  <c r="E70" i="1"/>
  <c r="E71" i="1"/>
  <c r="F67" i="1"/>
  <c r="I37" i="3"/>
  <c r="M25" i="3"/>
  <c r="N25" i="3"/>
  <c r="E41" i="3"/>
  <c r="K37" i="3"/>
  <c r="R19" i="3"/>
  <c r="Q22" i="3"/>
  <c r="O25" i="3"/>
  <c r="P25" i="3"/>
  <c r="S19" i="3"/>
  <c r="U7" i="1"/>
  <c r="U9" i="1"/>
  <c r="M44" i="1"/>
  <c r="W15" i="3"/>
  <c r="E73" i="1"/>
  <c r="E76" i="1"/>
  <c r="F76" i="1"/>
  <c r="M51" i="1"/>
  <c r="M50" i="1"/>
  <c r="M49" i="1"/>
  <c r="M48" i="1"/>
  <c r="O51" i="1"/>
  <c r="O50" i="1"/>
  <c r="O49" i="1"/>
  <c r="O48" i="1"/>
  <c r="Q43" i="1"/>
  <c r="Q42" i="1"/>
  <c r="Q41" i="1"/>
  <c r="Q40" i="1"/>
  <c r="W18" i="2"/>
  <c r="W20" i="1"/>
  <c r="H50" i="2"/>
  <c r="F71" i="1"/>
  <c r="O44" i="1"/>
  <c r="O80" i="1"/>
  <c r="M34" i="2"/>
  <c r="N34" i="2"/>
  <c r="H67" i="1"/>
  <c r="I67" i="1"/>
  <c r="O34" i="2"/>
  <c r="P34" i="2"/>
  <c r="U20" i="1"/>
  <c r="V27" i="1"/>
  <c r="U20" i="2"/>
  <c r="V20" i="2"/>
  <c r="W17" i="3"/>
  <c r="S31" i="2"/>
  <c r="T28" i="2"/>
  <c r="T22" i="1"/>
  <c r="S30" i="1"/>
  <c r="T24" i="1"/>
  <c r="S39" i="1"/>
  <c r="T23" i="1"/>
  <c r="T25" i="1"/>
  <c r="T26" i="1"/>
  <c r="Q23" i="3"/>
  <c r="Q32" i="2"/>
  <c r="Q42" i="3"/>
  <c r="Q51" i="2"/>
  <c r="Q24" i="3"/>
  <c r="Q33" i="2"/>
  <c r="Q34" i="3"/>
  <c r="Q43" i="2"/>
  <c r="R28" i="2"/>
  <c r="Q31" i="2"/>
  <c r="Q30" i="1"/>
  <c r="R22" i="1"/>
  <c r="O44" i="2"/>
  <c r="P44" i="2"/>
  <c r="O64" i="1"/>
  <c r="O54" i="1"/>
  <c r="P33" i="1"/>
  <c r="O36" i="1"/>
  <c r="M64" i="1"/>
  <c r="M54" i="1"/>
  <c r="N33" i="1"/>
  <c r="M36" i="1"/>
  <c r="M44" i="2"/>
  <c r="N44" i="2"/>
  <c r="L52" i="1"/>
  <c r="K81" i="1"/>
  <c r="L46" i="2"/>
  <c r="K55" i="1"/>
  <c r="K65" i="1"/>
  <c r="L65" i="1"/>
  <c r="L37" i="3"/>
  <c r="K40" i="3"/>
  <c r="K49" i="2"/>
  <c r="K50" i="2"/>
  <c r="J37" i="3"/>
  <c r="I40" i="3"/>
  <c r="I49" i="2"/>
  <c r="I50" i="2"/>
  <c r="F41" i="3"/>
  <c r="E43" i="3"/>
  <c r="G71" i="1"/>
  <c r="G73" i="1"/>
  <c r="Q32" i="3"/>
  <c r="Q41" i="2"/>
  <c r="Q28" i="3"/>
  <c r="Q37" i="2"/>
  <c r="Q31" i="3"/>
  <c r="Q40" i="2"/>
  <c r="Q33" i="3"/>
  <c r="Q42" i="2"/>
  <c r="Q29" i="3"/>
  <c r="Q38" i="2"/>
  <c r="Q30" i="3"/>
  <c r="Q39" i="2"/>
  <c r="R22" i="3"/>
  <c r="M80" i="1"/>
  <c r="G41" i="3"/>
  <c r="O35" i="3"/>
  <c r="P35" i="3"/>
  <c r="M35" i="3"/>
  <c r="N35" i="3"/>
  <c r="T19" i="3"/>
  <c r="S22" i="3"/>
  <c r="U19" i="3"/>
  <c r="U22" i="3"/>
  <c r="E79" i="1"/>
  <c r="E82" i="1"/>
  <c r="S40" i="1"/>
  <c r="S41" i="1"/>
  <c r="S43" i="1"/>
  <c r="S42" i="1"/>
  <c r="E46" i="3"/>
  <c r="F46" i="3"/>
  <c r="E52" i="2"/>
  <c r="E55" i="2"/>
  <c r="F55" i="2"/>
  <c r="J50" i="2"/>
  <c r="N44" i="1"/>
  <c r="P42" i="1"/>
  <c r="O52" i="1"/>
  <c r="P52" i="1"/>
  <c r="N36" i="1"/>
  <c r="P50" i="1"/>
  <c r="P49" i="1"/>
  <c r="P36" i="1"/>
  <c r="P41" i="1"/>
  <c r="P44" i="1"/>
  <c r="N50" i="1"/>
  <c r="I70" i="1"/>
  <c r="I71" i="1"/>
  <c r="J67" i="1"/>
  <c r="N51" i="1"/>
  <c r="O46" i="2"/>
  <c r="U42" i="3"/>
  <c r="U51" i="2"/>
  <c r="U24" i="3"/>
  <c r="U33" i="2"/>
  <c r="U23" i="3"/>
  <c r="U32" i="2"/>
  <c r="U34" i="3"/>
  <c r="U43" i="2"/>
  <c r="U22" i="1"/>
  <c r="U28" i="2"/>
  <c r="U39" i="1"/>
  <c r="V24" i="1"/>
  <c r="V26" i="1"/>
  <c r="V25" i="1"/>
  <c r="V23" i="1"/>
  <c r="S33" i="1"/>
  <c r="S63" i="1"/>
  <c r="S47" i="1"/>
  <c r="T30" i="1"/>
  <c r="S23" i="3"/>
  <c r="S32" i="2"/>
  <c r="S34" i="1"/>
  <c r="S24" i="3"/>
  <c r="S33" i="2"/>
  <c r="S35" i="1"/>
  <c r="S42" i="3"/>
  <c r="S51" i="2"/>
  <c r="S34" i="3"/>
  <c r="S43" i="2"/>
  <c r="T31" i="2"/>
  <c r="Q35" i="1"/>
  <c r="Q34" i="1"/>
  <c r="R31" i="2"/>
  <c r="Q47" i="1"/>
  <c r="Q33" i="1"/>
  <c r="R30" i="1"/>
  <c r="Q63" i="1"/>
  <c r="P47" i="1"/>
  <c r="O72" i="1"/>
  <c r="P48" i="1"/>
  <c r="O61" i="1"/>
  <c r="O62" i="1"/>
  <c r="P54" i="1"/>
  <c r="O59" i="1"/>
  <c r="O60" i="1"/>
  <c r="O58" i="1"/>
  <c r="P39" i="1"/>
  <c r="P51" i="1"/>
  <c r="P40" i="1"/>
  <c r="P43" i="1"/>
  <c r="M52" i="1"/>
  <c r="M46" i="2"/>
  <c r="N47" i="1"/>
  <c r="M72" i="1"/>
  <c r="M59" i="1"/>
  <c r="M60" i="1"/>
  <c r="N54" i="1"/>
  <c r="N48" i="1"/>
  <c r="M58" i="1"/>
  <c r="M62" i="1"/>
  <c r="M61" i="1"/>
  <c r="N39" i="1"/>
  <c r="N42" i="1"/>
  <c r="N43" i="1"/>
  <c r="N41" i="1"/>
  <c r="N40" i="1"/>
  <c r="N49" i="1"/>
  <c r="L50" i="2"/>
  <c r="L55" i="1"/>
  <c r="K67" i="1"/>
  <c r="H41" i="3"/>
  <c r="G43" i="3"/>
  <c r="H71" i="1"/>
  <c r="G79" i="1"/>
  <c r="G82" i="1"/>
  <c r="H76" i="1"/>
  <c r="U30" i="3"/>
  <c r="U39" i="2"/>
  <c r="U33" i="3"/>
  <c r="U42" i="2"/>
  <c r="U29" i="3"/>
  <c r="U38" i="2"/>
  <c r="U31" i="3"/>
  <c r="U40" i="2"/>
  <c r="U32" i="3"/>
  <c r="U41" i="2"/>
  <c r="U28" i="3"/>
  <c r="U37" i="2"/>
  <c r="V22" i="3"/>
  <c r="S33" i="3"/>
  <c r="S42" i="2"/>
  <c r="S29" i="3"/>
  <c r="S38" i="2"/>
  <c r="S32" i="3"/>
  <c r="S41" i="2"/>
  <c r="S28" i="3"/>
  <c r="S37" i="2"/>
  <c r="S30" i="3"/>
  <c r="S39" i="2"/>
  <c r="S31" i="3"/>
  <c r="S40" i="2"/>
  <c r="T22" i="3"/>
  <c r="I41" i="3"/>
  <c r="K41" i="3"/>
  <c r="O37" i="3"/>
  <c r="M37" i="3"/>
  <c r="Q25" i="3"/>
  <c r="R25" i="3"/>
  <c r="V19" i="3"/>
  <c r="Q44" i="1"/>
  <c r="Q51" i="1"/>
  <c r="Q50" i="1"/>
  <c r="Q49" i="1"/>
  <c r="Q48" i="1"/>
  <c r="S50" i="1"/>
  <c r="S49" i="1"/>
  <c r="S48" i="1"/>
  <c r="S51" i="1"/>
  <c r="U43" i="1"/>
  <c r="U42" i="1"/>
  <c r="W42" i="1"/>
  <c r="U41" i="1"/>
  <c r="U40" i="1"/>
  <c r="G46" i="3"/>
  <c r="H46" i="3"/>
  <c r="G52" i="2"/>
  <c r="G55" i="2"/>
  <c r="H55" i="2"/>
  <c r="O55" i="1"/>
  <c r="P55" i="1"/>
  <c r="O81" i="1"/>
  <c r="P46" i="2"/>
  <c r="I73" i="1"/>
  <c r="I79" i="1"/>
  <c r="I82" i="1"/>
  <c r="J71" i="1"/>
  <c r="V28" i="2"/>
  <c r="U31" i="2"/>
  <c r="V22" i="1"/>
  <c r="U30" i="1"/>
  <c r="S34" i="2"/>
  <c r="S44" i="2"/>
  <c r="T44" i="2"/>
  <c r="S64" i="1"/>
  <c r="S54" i="1"/>
  <c r="T43" i="1"/>
  <c r="S36" i="1"/>
  <c r="Q44" i="2"/>
  <c r="R44" i="2"/>
  <c r="Q64" i="1"/>
  <c r="Q54" i="1"/>
  <c r="Q36" i="1"/>
  <c r="Q34" i="2"/>
  <c r="P37" i="3"/>
  <c r="O40" i="3"/>
  <c r="O49" i="2"/>
  <c r="O50" i="2"/>
  <c r="O65" i="1"/>
  <c r="N46" i="2"/>
  <c r="N37" i="3"/>
  <c r="M40" i="3"/>
  <c r="M49" i="2"/>
  <c r="M50" i="2"/>
  <c r="M65" i="1"/>
  <c r="N65" i="1"/>
  <c r="M81" i="1"/>
  <c r="N52" i="1"/>
  <c r="M55" i="1"/>
  <c r="K70" i="1"/>
  <c r="K71" i="1"/>
  <c r="L67" i="1"/>
  <c r="L41" i="3"/>
  <c r="K43" i="3"/>
  <c r="J41" i="3"/>
  <c r="I43" i="3"/>
  <c r="Q80" i="1"/>
  <c r="E51" i="3"/>
  <c r="E52" i="3"/>
  <c r="E58" i="2"/>
  <c r="Q35" i="3"/>
  <c r="R35" i="3"/>
  <c r="S25" i="3"/>
  <c r="T25" i="3"/>
  <c r="U25" i="3"/>
  <c r="V25" i="3"/>
  <c r="S44" i="1"/>
  <c r="K73" i="1"/>
  <c r="K76" i="1"/>
  <c r="I76" i="1"/>
  <c r="J76" i="1"/>
  <c r="P50" i="2"/>
  <c r="I46" i="3"/>
  <c r="J46" i="3"/>
  <c r="I52" i="2"/>
  <c r="I55" i="2"/>
  <c r="J55" i="2"/>
  <c r="K46" i="3"/>
  <c r="L46" i="3"/>
  <c r="K52" i="2"/>
  <c r="K55" i="2"/>
  <c r="L55" i="2"/>
  <c r="R51" i="1"/>
  <c r="L71" i="1"/>
  <c r="T51" i="1"/>
  <c r="T36" i="1"/>
  <c r="T40" i="1"/>
  <c r="T50" i="1"/>
  <c r="T33" i="1"/>
  <c r="U34" i="1"/>
  <c r="U35" i="1"/>
  <c r="V31" i="2"/>
  <c r="W40" i="1"/>
  <c r="U63" i="1"/>
  <c r="U33" i="1"/>
  <c r="V30" i="1"/>
  <c r="U47" i="1"/>
  <c r="W43" i="1"/>
  <c r="W41" i="1"/>
  <c r="T34" i="2"/>
  <c r="S46" i="2"/>
  <c r="T49" i="1"/>
  <c r="T47" i="1"/>
  <c r="S72" i="1"/>
  <c r="S60" i="1"/>
  <c r="S59" i="1"/>
  <c r="S61" i="1"/>
  <c r="T54" i="1"/>
  <c r="S62" i="1"/>
  <c r="T48" i="1"/>
  <c r="S58" i="1"/>
  <c r="T39" i="1"/>
  <c r="T42" i="1"/>
  <c r="S52" i="1"/>
  <c r="S55" i="1"/>
  <c r="T41" i="1"/>
  <c r="R40" i="1"/>
  <c r="Q72" i="1"/>
  <c r="R48" i="1"/>
  <c r="Q59" i="1"/>
  <c r="Q61" i="1"/>
  <c r="R54" i="1"/>
  <c r="Q60" i="1"/>
  <c r="Q62" i="1"/>
  <c r="Q58" i="1"/>
  <c r="R39" i="1"/>
  <c r="R43" i="1"/>
  <c r="R41" i="1"/>
  <c r="R42" i="1"/>
  <c r="R44" i="1"/>
  <c r="R47" i="1"/>
  <c r="R49" i="1"/>
  <c r="Q46" i="2"/>
  <c r="R34" i="2"/>
  <c r="R36" i="1"/>
  <c r="R33" i="1"/>
  <c r="Q52" i="1"/>
  <c r="R50" i="1"/>
  <c r="P65" i="1"/>
  <c r="O67" i="1"/>
  <c r="N50" i="2"/>
  <c r="M67" i="1"/>
  <c r="N55" i="1"/>
  <c r="T44" i="1"/>
  <c r="S80" i="1"/>
  <c r="G51" i="3"/>
  <c r="G52" i="3"/>
  <c r="G58" i="2"/>
  <c r="M41" i="3"/>
  <c r="S35" i="3"/>
  <c r="T35" i="3"/>
  <c r="Q37" i="3"/>
  <c r="U35" i="3"/>
  <c r="V35" i="3"/>
  <c r="O41" i="3"/>
  <c r="U44" i="1"/>
  <c r="K79" i="1"/>
  <c r="K82" i="1"/>
  <c r="L76" i="1"/>
  <c r="U51" i="1"/>
  <c r="U50" i="1"/>
  <c r="U49" i="1"/>
  <c r="U48" i="1"/>
  <c r="W48" i="1"/>
  <c r="S65" i="1"/>
  <c r="T65" i="1"/>
  <c r="U64" i="1"/>
  <c r="U54" i="1"/>
  <c r="V47" i="1"/>
  <c r="U36" i="1"/>
  <c r="U34" i="2"/>
  <c r="U44" i="2"/>
  <c r="V44" i="2"/>
  <c r="S81" i="1"/>
  <c r="T52" i="1"/>
  <c r="T46" i="2"/>
  <c r="R37" i="3"/>
  <c r="Q40" i="3"/>
  <c r="Q49" i="2"/>
  <c r="Q50" i="2"/>
  <c r="Q81" i="1"/>
  <c r="R52" i="1"/>
  <c r="Q55" i="1"/>
  <c r="R46" i="2"/>
  <c r="Q65" i="1"/>
  <c r="R65" i="1"/>
  <c r="O70" i="1"/>
  <c r="O71" i="1"/>
  <c r="P67" i="1"/>
  <c r="M70" i="1"/>
  <c r="M71" i="1"/>
  <c r="N67" i="1"/>
  <c r="P41" i="3"/>
  <c r="O43" i="3"/>
  <c r="N41" i="3"/>
  <c r="M43" i="3"/>
  <c r="K51" i="3"/>
  <c r="K52" i="3"/>
  <c r="K58" i="2"/>
  <c r="E64" i="2"/>
  <c r="E85" i="1"/>
  <c r="E91" i="1"/>
  <c r="U80" i="1"/>
  <c r="I51" i="3"/>
  <c r="I52" i="3"/>
  <c r="I58" i="2"/>
  <c r="T55" i="1"/>
  <c r="U37" i="3"/>
  <c r="S37" i="3"/>
  <c r="M103" i="1"/>
  <c r="M102" i="1"/>
  <c r="O73" i="1"/>
  <c r="O76" i="1"/>
  <c r="P76" i="1"/>
  <c r="O46" i="3"/>
  <c r="P46" i="3"/>
  <c r="O52" i="2"/>
  <c r="O55" i="2"/>
  <c r="P55" i="2"/>
  <c r="M46" i="3"/>
  <c r="N46" i="3"/>
  <c r="M52" i="2"/>
  <c r="M55" i="2"/>
  <c r="N55" i="2"/>
  <c r="V50" i="1"/>
  <c r="V36" i="1"/>
  <c r="S67" i="1"/>
  <c r="S70" i="1"/>
  <c r="V49" i="1"/>
  <c r="P71" i="1"/>
  <c r="U52" i="1"/>
  <c r="U55" i="1"/>
  <c r="V55" i="1"/>
  <c r="V33" i="1"/>
  <c r="U72" i="1"/>
  <c r="V48" i="1"/>
  <c r="U62" i="1"/>
  <c r="V54" i="1"/>
  <c r="U60" i="1"/>
  <c r="U61" i="1"/>
  <c r="U58" i="1"/>
  <c r="U59" i="1"/>
  <c r="V39" i="1"/>
  <c r="V40" i="1"/>
  <c r="V41" i="1"/>
  <c r="V43" i="1"/>
  <c r="V42" i="1"/>
  <c r="V37" i="3"/>
  <c r="U40" i="3"/>
  <c r="U49" i="2"/>
  <c r="V44" i="1"/>
  <c r="U46" i="2"/>
  <c r="V34" i="2"/>
  <c r="V51" i="1"/>
  <c r="T37" i="3"/>
  <c r="S40" i="3"/>
  <c r="S49" i="2"/>
  <c r="S50" i="2"/>
  <c r="R50" i="2"/>
  <c r="Q67" i="1"/>
  <c r="R55" i="1"/>
  <c r="M73" i="1"/>
  <c r="M79" i="1"/>
  <c r="M82" i="1"/>
  <c r="N71" i="1"/>
  <c r="G64" i="2"/>
  <c r="G85" i="1"/>
  <c r="G91" i="1"/>
  <c r="K64" i="2"/>
  <c r="K85" i="1"/>
  <c r="K91" i="1"/>
  <c r="Q41" i="3"/>
  <c r="I102" i="1"/>
  <c r="I103" i="1"/>
  <c r="E103" i="1"/>
  <c r="E102" i="1"/>
  <c r="M76" i="1"/>
  <c r="N76" i="1"/>
  <c r="O79" i="1"/>
  <c r="O82" i="1"/>
  <c r="M51" i="3"/>
  <c r="M52" i="3"/>
  <c r="M58" i="2"/>
  <c r="T50" i="2"/>
  <c r="T67" i="1"/>
  <c r="U81" i="1"/>
  <c r="V52" i="1"/>
  <c r="U50" i="2"/>
  <c r="V46" i="2"/>
  <c r="U65" i="1"/>
  <c r="Q70" i="1"/>
  <c r="Q71" i="1"/>
  <c r="R67" i="1"/>
  <c r="R41" i="3"/>
  <c r="Q43" i="3"/>
  <c r="S71" i="1"/>
  <c r="I64" i="2"/>
  <c r="I85" i="1"/>
  <c r="I91" i="1"/>
  <c r="O51" i="3"/>
  <c r="O52" i="3"/>
  <c r="O58" i="2"/>
  <c r="U41" i="3"/>
  <c r="S41" i="3"/>
  <c r="I98" i="1"/>
  <c r="I97" i="1"/>
  <c r="Q46" i="3"/>
  <c r="R46" i="3"/>
  <c r="Q52" i="2"/>
  <c r="Q55" i="2"/>
  <c r="R55" i="2"/>
  <c r="V65" i="1"/>
  <c r="U67" i="1"/>
  <c r="V50" i="2"/>
  <c r="Q73" i="1"/>
  <c r="Q79" i="1"/>
  <c r="Q82" i="1"/>
  <c r="R71" i="1"/>
  <c r="T71" i="1"/>
  <c r="S73" i="1"/>
  <c r="V41" i="3"/>
  <c r="U43" i="3"/>
  <c r="T41" i="3"/>
  <c r="S43" i="3"/>
  <c r="M64" i="2"/>
  <c r="M85" i="1"/>
  <c r="M91" i="1"/>
  <c r="M97" i="1"/>
  <c r="M98" i="1"/>
  <c r="Q76" i="1"/>
  <c r="R76" i="1"/>
  <c r="S76" i="1"/>
  <c r="T76" i="1"/>
  <c r="Q51" i="3"/>
  <c r="Q52" i="3"/>
  <c r="Q58" i="2"/>
  <c r="U46" i="3"/>
  <c r="V46" i="3"/>
  <c r="U52" i="2"/>
  <c r="U55" i="2"/>
  <c r="V55" i="2"/>
  <c r="S46" i="3"/>
  <c r="T46" i="3"/>
  <c r="S52" i="2"/>
  <c r="S55" i="2"/>
  <c r="T55" i="2"/>
  <c r="U70" i="1"/>
  <c r="U71" i="1"/>
  <c r="V67" i="1"/>
  <c r="S79" i="1"/>
  <c r="S82" i="1"/>
  <c r="O64" i="2"/>
  <c r="O85" i="1"/>
  <c r="O91" i="1"/>
  <c r="U73" i="1"/>
  <c r="U79" i="1"/>
  <c r="U82" i="1"/>
  <c r="V71" i="1"/>
  <c r="Q64" i="2"/>
  <c r="Q85" i="1"/>
  <c r="Q91" i="1"/>
  <c r="U51" i="3"/>
  <c r="U52" i="3"/>
  <c r="U58" i="2"/>
  <c r="S51" i="3"/>
  <c r="U76" i="1"/>
  <c r="V76" i="1"/>
  <c r="S52" i="3"/>
  <c r="S58" i="2"/>
  <c r="U64" i="2"/>
  <c r="U85" i="1"/>
  <c r="U91" i="1"/>
  <c r="S64" i="2"/>
  <c r="S85" i="1"/>
  <c r="S91" i="1"/>
  <c r="W20" i="2"/>
  <c r="C19" i="3"/>
  <c r="W19" i="3"/>
  <c r="C20" i="2"/>
  <c r="D20" i="2"/>
  <c r="C22" i="3"/>
  <c r="C33" i="3"/>
  <c r="W22" i="1"/>
  <c r="W30" i="1"/>
  <c r="W28" i="2"/>
  <c r="D19" i="3"/>
  <c r="C22" i="1"/>
  <c r="D22" i="1"/>
  <c r="C28" i="2"/>
  <c r="D28" i="2"/>
  <c r="W33" i="3"/>
  <c r="C42" i="2"/>
  <c r="C30" i="3"/>
  <c r="C32" i="3"/>
  <c r="C28" i="3"/>
  <c r="C23" i="3"/>
  <c r="C42" i="3"/>
  <c r="C24" i="3"/>
  <c r="C34" i="3"/>
  <c r="C29" i="3"/>
  <c r="C31" i="3"/>
  <c r="D22" i="3"/>
  <c r="W22" i="3"/>
  <c r="C31" i="2"/>
  <c r="W31" i="2"/>
  <c r="C30" i="1"/>
  <c r="W29" i="3"/>
  <c r="C38" i="2"/>
  <c r="W38" i="2"/>
  <c r="W23" i="3"/>
  <c r="C32" i="2"/>
  <c r="C34" i="1"/>
  <c r="W34" i="1"/>
  <c r="W31" i="3"/>
  <c r="C40" i="2"/>
  <c r="W40" i="2"/>
  <c r="W28" i="3"/>
  <c r="C37" i="2"/>
  <c r="W34" i="3"/>
  <c r="C43" i="2"/>
  <c r="W43" i="2"/>
  <c r="W24" i="3"/>
  <c r="C33" i="2"/>
  <c r="C35" i="1"/>
  <c r="W35" i="1"/>
  <c r="W32" i="3"/>
  <c r="C41" i="2"/>
  <c r="W41" i="2"/>
  <c r="W42" i="3"/>
  <c r="C51" i="2"/>
  <c r="W51" i="2"/>
  <c r="W30" i="3"/>
  <c r="C39" i="2"/>
  <c r="W39" i="2"/>
  <c r="C35" i="3"/>
  <c r="D35" i="3"/>
  <c r="C25" i="3"/>
  <c r="D25" i="3"/>
  <c r="W42" i="2"/>
  <c r="D31" i="2"/>
  <c r="W25" i="3"/>
  <c r="C47" i="1"/>
  <c r="C33" i="1"/>
  <c r="C36" i="1"/>
  <c r="D30" i="1"/>
  <c r="C63" i="1"/>
  <c r="W63" i="1"/>
  <c r="W35" i="3"/>
  <c r="C37" i="3"/>
  <c r="C40" i="3"/>
  <c r="C49" i="2"/>
  <c r="W33" i="2"/>
  <c r="W37" i="2"/>
  <c r="W44" i="2"/>
  <c r="C44" i="2"/>
  <c r="D44" i="2"/>
  <c r="W32" i="2"/>
  <c r="C34" i="2"/>
  <c r="C49" i="1"/>
  <c r="C51" i="1"/>
  <c r="C50" i="1"/>
  <c r="W37" i="3"/>
  <c r="W33" i="1"/>
  <c r="W36" i="1"/>
  <c r="C64" i="1"/>
  <c r="W64" i="1"/>
  <c r="C54" i="1"/>
  <c r="W47" i="1"/>
  <c r="D37" i="3"/>
  <c r="W34" i="2"/>
  <c r="W46" i="2"/>
  <c r="D34" i="2"/>
  <c r="C46" i="2"/>
  <c r="W40" i="3"/>
  <c r="C41" i="3"/>
  <c r="D36" i="1"/>
  <c r="C72" i="1"/>
  <c r="W50" i="1"/>
  <c r="D50" i="1"/>
  <c r="W49" i="1"/>
  <c r="C52" i="1"/>
  <c r="C81" i="1"/>
  <c r="D49" i="1"/>
  <c r="W51" i="1"/>
  <c r="D51" i="1"/>
  <c r="W72" i="1"/>
  <c r="C58" i="1"/>
  <c r="D40" i="1"/>
  <c r="D43" i="1"/>
  <c r="C61" i="1"/>
  <c r="W61" i="1"/>
  <c r="D39" i="1"/>
  <c r="W39" i="1"/>
  <c r="C60" i="1"/>
  <c r="W60" i="1"/>
  <c r="C59" i="1"/>
  <c r="W59" i="1"/>
  <c r="W54" i="1"/>
  <c r="D54" i="1"/>
  <c r="D47" i="1"/>
  <c r="D44" i="1"/>
  <c r="D42" i="1"/>
  <c r="C62" i="1"/>
  <c r="W62" i="1"/>
  <c r="D41" i="1"/>
  <c r="D48" i="1"/>
  <c r="D33" i="1"/>
  <c r="C43" i="3"/>
  <c r="D46" i="2"/>
  <c r="C50" i="2"/>
  <c r="D41" i="3"/>
  <c r="W41" i="3"/>
  <c r="W52" i="1"/>
  <c r="W81" i="1"/>
  <c r="D52" i="1"/>
  <c r="C55" i="1"/>
  <c r="W44" i="1"/>
  <c r="W80" i="1"/>
  <c r="W58" i="1"/>
  <c r="W65" i="1"/>
  <c r="C65" i="1"/>
  <c r="D65" i="1"/>
  <c r="C46" i="3"/>
  <c r="C51" i="3"/>
  <c r="C52" i="2"/>
  <c r="W52" i="2"/>
  <c r="D50" i="2"/>
  <c r="W49" i="2"/>
  <c r="W50" i="2"/>
  <c r="W43" i="3"/>
  <c r="D46" i="3"/>
  <c r="D55" i="1"/>
  <c r="C67" i="1"/>
  <c r="W55" i="1"/>
  <c r="W67" i="1"/>
  <c r="W46" i="3"/>
  <c r="C55" i="2"/>
  <c r="W51" i="3"/>
  <c r="C52" i="3"/>
  <c r="C58" i="2"/>
  <c r="C70" i="1"/>
  <c r="D67" i="1"/>
  <c r="W55" i="2"/>
  <c r="D55" i="2"/>
  <c r="W52" i="3"/>
  <c r="W58" i="2"/>
  <c r="C71" i="1"/>
  <c r="W70" i="1"/>
  <c r="C64" i="2"/>
  <c r="C85" i="1"/>
  <c r="C91" i="1"/>
  <c r="E57" i="3"/>
  <c r="D71" i="1"/>
  <c r="W71" i="1"/>
  <c r="C73" i="1"/>
  <c r="C76" i="1"/>
  <c r="W64" i="2"/>
  <c r="W85" i="1"/>
  <c r="W91" i="1"/>
  <c r="E58" i="3"/>
  <c r="E72" i="2"/>
  <c r="E98" i="1"/>
  <c r="E71" i="2"/>
  <c r="E97" i="1"/>
  <c r="C79" i="1"/>
  <c r="W73" i="1"/>
  <c r="W76" i="1"/>
  <c r="D76" i="1"/>
  <c r="W79" i="1"/>
  <c r="W82" i="1"/>
  <c r="C82" i="1"/>
</calcChain>
</file>

<file path=xl/sharedStrings.xml><?xml version="1.0" encoding="utf-8"?>
<sst xmlns="http://schemas.openxmlformats.org/spreadsheetml/2006/main" count="771" uniqueCount="124">
  <si>
    <t>Oasis Bay Punta Cana  Hotel and Residences</t>
  </si>
  <si>
    <t>Punta Cana, DR</t>
  </si>
  <si>
    <t>Consolidated 10 Year Summary Business Plan</t>
  </si>
  <si>
    <t>Hotel KEY STATISTICS</t>
  </si>
  <si>
    <t>Y1</t>
  </si>
  <si>
    <t>%</t>
  </si>
  <si>
    <t>Y2</t>
  </si>
  <si>
    <t>Y3</t>
  </si>
  <si>
    <t>Y4</t>
  </si>
  <si>
    <t>Y5</t>
  </si>
  <si>
    <t>Y6</t>
  </si>
  <si>
    <t>Y7</t>
  </si>
  <si>
    <t>Y8</t>
  </si>
  <si>
    <t>Y9</t>
  </si>
  <si>
    <t>Y10</t>
  </si>
  <si>
    <t>Total</t>
  </si>
  <si>
    <t>No. of Rooms</t>
  </si>
  <si>
    <t>No of Days</t>
  </si>
  <si>
    <t>Number of Rooms Available</t>
  </si>
  <si>
    <t>Occupancy %</t>
  </si>
  <si>
    <t>No. of Rooms Sold</t>
  </si>
  <si>
    <t>Estudio - ADR NET ($USD) (less Tax, OTA Comm)</t>
  </si>
  <si>
    <t>Apartment 1h - ADR NET ($USD) (less Tax, OTA Comm)</t>
  </si>
  <si>
    <t>Apartment 2h - ADR NET ($USD) (less Tax, OTA Comm)</t>
  </si>
  <si>
    <t>Average Unit Maintenance Fee P/A</t>
  </si>
  <si>
    <t>F&amp;B Capture %</t>
  </si>
  <si>
    <t>OOD Capture</t>
  </si>
  <si>
    <t>CONSOLIDATED ROOM INCOME</t>
  </si>
  <si>
    <t>ROOMS DEPARTMENT</t>
  </si>
  <si>
    <t>TOTAL ROOMS INCOME OWNER ESTUDIO</t>
  </si>
  <si>
    <t>TOTAL ROOMS INCOME OWNER APARTAMENTO 1h</t>
  </si>
  <si>
    <t>TOTAL ROOMS INCOME OWNER APARTAMENTO 2h</t>
  </si>
  <si>
    <t>TOTAL ROOMS INCOME OWNER PENTHOUSE 1h</t>
  </si>
  <si>
    <t>TOTAL ROOMS INCOME OWNER PENTHOUSE 2h</t>
  </si>
  <si>
    <t>TOTAL ROOMS INCOME OWNER VILLAS</t>
  </si>
  <si>
    <t>TOTAL ROOM INCOME</t>
  </si>
  <si>
    <t>% (GR)</t>
  </si>
  <si>
    <t>GROSS ROOM REVENUE (GRR)</t>
  </si>
  <si>
    <t>Rooms Payroll</t>
  </si>
  <si>
    <t>Room Expenses</t>
  </si>
  <si>
    <t>OPERATING INCOME - ROOMS</t>
  </si>
  <si>
    <t>F&amp;B DEPARTMENT</t>
  </si>
  <si>
    <t>F&amp;B REVENUE</t>
  </si>
  <si>
    <t>F&amp;B Cost</t>
  </si>
  <si>
    <t>F&amp;B Payroll</t>
  </si>
  <si>
    <t>F&amp;B Expenses</t>
  </si>
  <si>
    <t>Supplier Revenue Share</t>
  </si>
  <si>
    <t>OPERATING INCOME - F&amp;B</t>
  </si>
  <si>
    <t>OTHERS DEPARTMENT</t>
  </si>
  <si>
    <t>OTHER REVENUE - OOD</t>
  </si>
  <si>
    <t>1% Maintenance Commission</t>
  </si>
  <si>
    <t>OOD Payroll</t>
  </si>
  <si>
    <t>OOD Expenses  + Reserve</t>
  </si>
  <si>
    <t>OPERATING INCOME - OOD</t>
  </si>
  <si>
    <t>GROSS REVENUE (GR)</t>
  </si>
  <si>
    <t>DEPARTAMENTAL PROFIT</t>
  </si>
  <si>
    <t>UNDISTRIBUTED OPERATING EXPENSES</t>
  </si>
  <si>
    <t>Administration &amp; General</t>
  </si>
  <si>
    <t>Sales &amp; Marketing</t>
  </si>
  <si>
    <t>Repairs &amp; Maintenance</t>
  </si>
  <si>
    <t>Utilities</t>
  </si>
  <si>
    <t>Base Management Fee (Aimbridge LatAm)</t>
  </si>
  <si>
    <t>Royalty Fee (Melia)</t>
  </si>
  <si>
    <t>Program Service | Marketing Fund (Melia)</t>
  </si>
  <si>
    <t>TOTAL UNDISTRIBUTED EXPENSES</t>
  </si>
  <si>
    <t>GROSS OPERATING PROFIT (GOP)</t>
  </si>
  <si>
    <t>NON-OPERATING INCOME &amp; EXPENSES</t>
  </si>
  <si>
    <t>Incentive Management Fee (Aimbridge LatAm)</t>
  </si>
  <si>
    <t>EBITDA</t>
  </si>
  <si>
    <t>CAPEX Reserve</t>
  </si>
  <si>
    <t>Extra Fee</t>
  </si>
  <si>
    <t>Seguro</t>
  </si>
  <si>
    <t>Mantenimiento zonas comunes</t>
  </si>
  <si>
    <t>NOI</t>
  </si>
  <si>
    <t>OASIS Bay Income</t>
  </si>
  <si>
    <t>Oasis Bay Revenue Share</t>
  </si>
  <si>
    <t>F&amp;B Operating Income</t>
  </si>
  <si>
    <t>Other Departments</t>
  </si>
  <si>
    <t>Owner Total Profit</t>
  </si>
  <si>
    <t>Estudio</t>
  </si>
  <si>
    <t>Aparatamento 1h</t>
  </si>
  <si>
    <t>Apartamento 2h</t>
  </si>
  <si>
    <t>Penthouse 1h</t>
  </si>
  <si>
    <t>Penthouse 2h</t>
  </si>
  <si>
    <t>Villa</t>
  </si>
  <si>
    <t>Average</t>
  </si>
  <si>
    <t>Owner 10 Year ROI</t>
  </si>
  <si>
    <t>DESCARGO DE RESPONSABILIDAD: ESTE ANÁLISIS NO TIENE EN CUENTA NI PREVIENE CUALQUIER POSIBLE AUMENTO O DISMINUCIÓN EN LAS CONDICIONES ECONÓMICAS LOCALES O GENERALES. LAS PROYECCIONES HAN SIDO PREPARADAS EN BASE A LA INFORMACIÓN PUESTA A DISPOSICIÓN DE VIVANTIA Y/O SUS AFILIADOS Y EN LA EXPERIENCIA DE VIVANTIA EN LA INDUSTRIA HOTELERA. SIN EMBARGO, VIVANTIA NO GARANTIZA NI HACE NINGUNA DECLARACIÓN CON RESPECTO A NINGUNA DE LAS PROYECCIONES ESTABLECIDAS EN ESTE ANÁLISIS.  LAS PROYECCIONES ESTÁN SUJETAS A INCERTIDUMBRE Y VARIACIÓN Y POR LO TANTO NO SE REPRESENTAN COMO RESULTADOS QUE REALMENTE SE LOGRARÁN.  LAS PROYECCIONES SON SOLO PARA INFORMACIÓN Y NO PRETENDEN COMO INDUCCIÓN A LA ACCIÓN O INVERSIÓN. NO HAY OBLIGACIÓN DE REVISAR O ACTUALIZAR LAS PROYECCIONES PARA REFLEJAR CAMBIOS POSTERIORES EN LA INFORMACIÓN O SUPUESTOS SOBRE LOS QUE SE REALIZARON</t>
  </si>
  <si>
    <t>Estudios - ADR NET ($USD) (less Tax, OTA Comm)</t>
  </si>
  <si>
    <t>Apartamento 1h- ADR NET ($USD) (less Tax, OTA Comm)</t>
  </si>
  <si>
    <t>Apartamento 2h - ADR NET ($USD) (less Tax, OTA Comm)</t>
  </si>
  <si>
    <t>Penthouse 1h - ADR NET ($USD) (less Tax, OTA Comm)</t>
  </si>
  <si>
    <t>Penthouse 2h - ADR NET ($USD) (less Tax, OTA Comm)</t>
  </si>
  <si>
    <t>Villas - ADR NET ($USD) (less Tax, OTA Comm)</t>
  </si>
  <si>
    <t>Unit</t>
  </si>
  <si>
    <t>10 Year Income</t>
  </si>
  <si>
    <t>ROI</t>
  </si>
  <si>
    <t>HABITACIONES Y CONSOLIDADO CLIENTE</t>
  </si>
  <si>
    <t>DATOS ESTADISTICOS</t>
  </si>
  <si>
    <t>Estudios</t>
  </si>
  <si>
    <t>Apartamento 1h</t>
  </si>
  <si>
    <t>Villas</t>
  </si>
  <si>
    <t>VARIACION ANUAL</t>
  </si>
  <si>
    <t>Precio de venta</t>
  </si>
  <si>
    <t>Nº Habitaciones</t>
  </si>
  <si>
    <t>Nº de días anuales</t>
  </si>
  <si>
    <t>Ocupación</t>
  </si>
  <si>
    <t>Precio Habitación</t>
  </si>
  <si>
    <t>Metros construidos</t>
  </si>
  <si>
    <t>Precio Mantenimiento por metro construido</t>
  </si>
  <si>
    <t>HABITACIONES</t>
  </si>
  <si>
    <t>GASTOS OPERATIVOS</t>
  </si>
  <si>
    <t>GASTOS NO OPERATIVOS</t>
  </si>
  <si>
    <t>Seguro % sobre precio venta</t>
  </si>
  <si>
    <t>CONSOLIDADO VIVANTIA</t>
  </si>
  <si>
    <t>% F&amp;B SOBRE FACTURACION</t>
  </si>
  <si>
    <t>INGRESOS ALIMENTOS Y BEBIDAS</t>
  </si>
  <si>
    <t>OTRAS VENTAS</t>
  </si>
  <si>
    <t>ADR GROSS ($USD)</t>
  </si>
  <si>
    <t>ADR NET ($USD) (less Tax, OTA Comm)</t>
  </si>
  <si>
    <t>RevPAR ($USD)</t>
  </si>
  <si>
    <t>Condominium Maintenance Fee P/A</t>
  </si>
  <si>
    <t xml:space="preserve">TOTAL ROOMS INCOME OWNER </t>
  </si>
  <si>
    <t>Owner 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</si>
</sst>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_-* #,##0_-;\-* #,##0_-;_-* &quot;-&quot;??_-;_-@"/>
    <numFmt numFmtId="166" formatCode="#,##0\ [$USD]"/>
    <numFmt numFmtId="167" formatCode="_-* #,##0_-;\-* #,##0_-;_-* &quot;-&quot;??_-;_-@_-"/>
  </numFmts>
  <fonts count="40">
    <font>
      <sz val="10"/>
      <color rgb="FF000000"/>
      <name val="Arial"/>
      <scheme val="minor"/>
    </font>
    <font>
      <b/>
      <sz val="11"/>
      <color rgb="FF7F6000"/>
      <name val="Arial"/>
      <family val="2"/>
    </font>
    <font>
      <sz val="9"/>
      <color rgb="FF7F6000"/>
      <name val="Calibri"/>
      <family val="2"/>
    </font>
    <font>
      <sz val="11"/>
      <color rgb="FF7F6000"/>
      <name val="Calibri"/>
      <family val="2"/>
    </font>
    <font>
      <b/>
      <sz val="9"/>
      <color rgb="FF7F6000"/>
      <name val="Arial"/>
      <family val="2"/>
    </font>
    <font>
      <sz val="11"/>
      <color theme="1"/>
      <name val="Calibri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9"/>
      <color rgb="FFFFFFFF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  <scheme val="minor"/>
    </font>
    <font>
      <sz val="9"/>
      <color rgb="FFFFFFFF"/>
      <name val="Arial"/>
      <family val="2"/>
    </font>
    <font>
      <sz val="10"/>
      <color rgb="FFFFFFFF"/>
      <name val="Arial"/>
      <family val="2"/>
    </font>
    <font>
      <sz val="9"/>
      <color theme="1"/>
      <name val="Arial"/>
      <family val="2"/>
      <scheme val="minor"/>
    </font>
    <font>
      <b/>
      <sz val="11"/>
      <color rgb="FFFFFFFF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  <scheme val="minor"/>
    </font>
    <font>
      <sz val="10"/>
      <name val="Arial"/>
      <family val="2"/>
    </font>
    <font>
      <sz val="11"/>
      <color theme="4"/>
      <name val="Arial"/>
      <family val="2"/>
    </font>
    <font>
      <sz val="9"/>
      <color theme="4"/>
      <name val="Arial"/>
      <family val="2"/>
    </font>
    <font>
      <sz val="10"/>
      <color theme="4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theme="0"/>
      <name val="Arial"/>
      <family val="2"/>
      <scheme val="minor"/>
    </font>
    <font>
      <b/>
      <sz val="11"/>
      <color theme="0"/>
      <name val="Arial"/>
      <family val="2"/>
    </font>
    <font>
      <b/>
      <sz val="16"/>
      <color theme="0"/>
      <name val="Arial"/>
      <family val="2"/>
      <scheme val="minor"/>
    </font>
    <font>
      <b/>
      <sz val="13"/>
      <color rgb="FF92D050"/>
      <name val="Arial"/>
      <family val="2"/>
    </font>
    <font>
      <b/>
      <sz val="12"/>
      <color rgb="FF92D050"/>
      <name val="Arial"/>
      <family val="2"/>
    </font>
    <font>
      <sz val="9"/>
      <color rgb="FF92D050"/>
      <name val="Calibri"/>
      <family val="2"/>
    </font>
    <font>
      <sz val="11"/>
      <color rgb="FF92D050"/>
      <name val="Calibri"/>
      <family val="2"/>
    </font>
    <font>
      <b/>
      <sz val="9"/>
      <color rgb="FF92D050"/>
      <name val="Arial"/>
      <family val="2"/>
    </font>
    <font>
      <b/>
      <sz val="10"/>
      <color rgb="FF92D050"/>
      <name val="Arial"/>
      <family val="2"/>
    </font>
    <font>
      <b/>
      <sz val="10"/>
      <color theme="0"/>
      <name val="Arial"/>
      <family val="2"/>
    </font>
    <font>
      <sz val="9"/>
      <color theme="0"/>
      <name val="Arial"/>
      <family val="2"/>
    </font>
    <font>
      <sz val="9"/>
      <color rgb="FF92D050"/>
      <name val="Arial"/>
      <family val="2"/>
    </font>
    <font>
      <sz val="11"/>
      <color rgb="FF92D050"/>
      <name val="Arial"/>
      <family val="2"/>
    </font>
    <font>
      <sz val="8"/>
      <color rgb="FF1F1F1F"/>
      <name val="Inherit"/>
    </font>
  </fonts>
  <fills count="1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rgb="FFBF9000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2D050"/>
        <bgColor rgb="FF7F6000"/>
      </patternFill>
    </fill>
    <fill>
      <patternFill patternType="solid">
        <fgColor rgb="FF00B050"/>
        <bgColor rgb="FF7F6000"/>
      </patternFill>
    </fill>
    <fill>
      <patternFill patternType="solid">
        <fgColor rgb="FF92D050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50"/>
        <bgColor rgb="FFBF9000"/>
      </patternFill>
    </fill>
    <fill>
      <patternFill patternType="solid">
        <fgColor theme="7" tint="-0.249977111117893"/>
        <bgColor rgb="FF7F6000"/>
      </patternFill>
    </fill>
    <fill>
      <patternFill patternType="solid">
        <fgColor rgb="FF00B050"/>
        <bgColor rgb="FFFFFFFF"/>
      </patternFill>
    </fill>
  </fills>
  <borders count="57">
    <border>
      <left/>
      <right/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ck">
        <color rgb="FF000000"/>
      </top>
      <bottom style="medium">
        <color indexed="64"/>
      </bottom>
      <diagonal/>
    </border>
    <border>
      <left/>
      <right/>
      <top style="thick">
        <color rgb="FF000000"/>
      </top>
      <bottom style="medium">
        <color indexed="64"/>
      </bottom>
      <diagonal/>
    </border>
    <border>
      <left/>
      <right style="thin">
        <color indexed="64"/>
      </right>
      <top style="thick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</cellStyleXfs>
  <cellXfs count="274">
    <xf numFmtId="0" fontId="0" fillId="0" borderId="0" xfId="0"/>
    <xf numFmtId="3" fontId="11" fillId="0" borderId="2" xfId="0" applyNumberFormat="1" applyFont="1" applyBorder="1" applyAlignment="1">
      <alignment horizontal="right"/>
    </xf>
    <xf numFmtId="164" fontId="10" fillId="0" borderId="2" xfId="0" applyNumberFormat="1" applyFont="1" applyBorder="1" applyAlignment="1">
      <alignment horizontal="center"/>
    </xf>
    <xf numFmtId="3" fontId="11" fillId="0" borderId="3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center"/>
    </xf>
    <xf numFmtId="0" fontId="10" fillId="0" borderId="4" xfId="0" applyFont="1" applyBorder="1" applyAlignment="1">
      <alignment horizontal="center"/>
    </xf>
    <xf numFmtId="164" fontId="10" fillId="0" borderId="8" xfId="0" applyNumberFormat="1" applyFont="1" applyBorder="1" applyAlignment="1">
      <alignment horizontal="center"/>
    </xf>
    <xf numFmtId="3" fontId="11" fillId="3" borderId="0" xfId="0" applyNumberFormat="1" applyFont="1" applyFill="1" applyAlignment="1">
      <alignment horizontal="right"/>
    </xf>
    <xf numFmtId="164" fontId="10" fillId="3" borderId="0" xfId="0" applyNumberFormat="1" applyFont="1" applyFill="1" applyAlignment="1">
      <alignment horizontal="center"/>
    </xf>
    <xf numFmtId="3" fontId="11" fillId="0" borderId="0" xfId="0" applyNumberFormat="1" applyFont="1" applyAlignment="1">
      <alignment horizontal="right"/>
    </xf>
    <xf numFmtId="9" fontId="10" fillId="0" borderId="0" xfId="0" applyNumberFormat="1" applyFont="1" applyAlignment="1">
      <alignment horizontal="center"/>
    </xf>
    <xf numFmtId="9" fontId="10" fillId="3" borderId="0" xfId="0" applyNumberFormat="1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11" fillId="3" borderId="4" xfId="0" applyFont="1" applyFill="1" applyBorder="1"/>
    <xf numFmtId="0" fontId="11" fillId="3" borderId="5" xfId="0" applyFont="1" applyFill="1" applyBorder="1"/>
    <xf numFmtId="0" fontId="10" fillId="3" borderId="5" xfId="0" applyFont="1" applyFill="1" applyBorder="1"/>
    <xf numFmtId="3" fontId="11" fillId="3" borderId="5" xfId="0" applyNumberFormat="1" applyFont="1" applyFill="1" applyBorder="1"/>
    <xf numFmtId="0" fontId="10" fillId="0" borderId="5" xfId="0" applyFont="1" applyBorder="1"/>
    <xf numFmtId="0" fontId="11" fillId="3" borderId="6" xfId="0" applyFont="1" applyFill="1" applyBorder="1"/>
    <xf numFmtId="0" fontId="19" fillId="3" borderId="0" xfId="0" applyFont="1" applyFill="1"/>
    <xf numFmtId="0" fontId="10" fillId="3" borderId="0" xfId="0" applyFont="1" applyFill="1"/>
    <xf numFmtId="0" fontId="11" fillId="3" borderId="0" xfId="0" applyFont="1" applyFill="1"/>
    <xf numFmtId="3" fontId="11" fillId="3" borderId="0" xfId="0" applyNumberFormat="1" applyFont="1" applyFill="1"/>
    <xf numFmtId="165" fontId="11" fillId="3" borderId="0" xfId="0" applyNumberFormat="1" applyFont="1" applyFill="1"/>
    <xf numFmtId="9" fontId="11" fillId="3" borderId="0" xfId="0" applyNumberFormat="1" applyFont="1" applyFill="1"/>
    <xf numFmtId="0" fontId="11" fillId="0" borderId="0" xfId="0" applyFont="1"/>
    <xf numFmtId="0" fontId="14" fillId="0" borderId="0" xfId="0" applyFont="1"/>
    <xf numFmtId="0" fontId="10" fillId="0" borderId="0" xfId="0" applyFont="1"/>
    <xf numFmtId="0" fontId="20" fillId="0" borderId="0" xfId="0" applyFont="1"/>
    <xf numFmtId="3" fontId="11" fillId="0" borderId="0" xfId="0" applyNumberFormat="1" applyFont="1"/>
    <xf numFmtId="165" fontId="11" fillId="0" borderId="0" xfId="0" applyNumberFormat="1" applyFont="1"/>
    <xf numFmtId="9" fontId="11" fillId="0" borderId="0" xfId="0" applyNumberFormat="1" applyFont="1"/>
    <xf numFmtId="0" fontId="11" fillId="0" borderId="7" xfId="0" applyFont="1" applyBorder="1"/>
    <xf numFmtId="0" fontId="11" fillId="0" borderId="8" xfId="0" applyFont="1" applyBorder="1"/>
    <xf numFmtId="0" fontId="10" fillId="0" borderId="8" xfId="0" applyFont="1" applyBorder="1"/>
    <xf numFmtId="0" fontId="11" fillId="0" borderId="9" xfId="0" applyFont="1" applyBorder="1"/>
    <xf numFmtId="3" fontId="11" fillId="3" borderId="18" xfId="0" applyNumberFormat="1" applyFont="1" applyFill="1" applyBorder="1" applyAlignment="1">
      <alignment horizontal="right"/>
    </xf>
    <xf numFmtId="0" fontId="11" fillId="3" borderId="19" xfId="0" applyFont="1" applyFill="1" applyBorder="1" applyAlignment="1">
      <alignment horizontal="right"/>
    </xf>
    <xf numFmtId="9" fontId="10" fillId="3" borderId="0" xfId="0" applyNumberFormat="1" applyFont="1" applyFill="1" applyAlignment="1">
      <alignment horizontal="right"/>
    </xf>
    <xf numFmtId="0" fontId="10" fillId="3" borderId="17" xfId="0" applyFont="1" applyFill="1" applyBorder="1" applyAlignment="1">
      <alignment horizontal="center"/>
    </xf>
    <xf numFmtId="0" fontId="11" fillId="3" borderId="15" xfId="0" applyFont="1" applyFill="1" applyBorder="1"/>
    <xf numFmtId="165" fontId="11" fillId="3" borderId="0" xfId="0" applyNumberFormat="1" applyFont="1" applyFill="1" applyAlignment="1">
      <alignment horizontal="right"/>
    </xf>
    <xf numFmtId="9" fontId="11" fillId="3" borderId="0" xfId="0" applyNumberFormat="1" applyFont="1" applyFill="1" applyAlignment="1">
      <alignment horizontal="right"/>
    </xf>
    <xf numFmtId="3" fontId="11" fillId="3" borderId="19" xfId="0" applyNumberFormat="1" applyFont="1" applyFill="1" applyBorder="1" applyAlignment="1">
      <alignment horizontal="right"/>
    </xf>
    <xf numFmtId="164" fontId="10" fillId="3" borderId="18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3" fontId="9" fillId="3" borderId="18" xfId="0" applyNumberFormat="1" applyFont="1" applyFill="1" applyBorder="1" applyAlignment="1">
      <alignment horizontal="center"/>
    </xf>
    <xf numFmtId="9" fontId="8" fillId="3" borderId="18" xfId="0" applyNumberFormat="1" applyFont="1" applyFill="1" applyBorder="1" applyAlignment="1">
      <alignment horizontal="center"/>
    </xf>
    <xf numFmtId="164" fontId="6" fillId="3" borderId="18" xfId="0" applyNumberFormat="1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3" fontId="10" fillId="3" borderId="18" xfId="0" applyNumberFormat="1" applyFont="1" applyFill="1" applyBorder="1" applyAlignment="1">
      <alignment horizontal="center"/>
    </xf>
    <xf numFmtId="9" fontId="10" fillId="3" borderId="18" xfId="0" applyNumberFormat="1" applyFont="1" applyFill="1" applyBorder="1" applyAlignment="1">
      <alignment horizontal="center"/>
    </xf>
    <xf numFmtId="3" fontId="22" fillId="3" borderId="18" xfId="0" applyNumberFormat="1" applyFont="1" applyFill="1" applyBorder="1" applyAlignment="1">
      <alignment horizontal="right"/>
    </xf>
    <xf numFmtId="164" fontId="23" fillId="3" borderId="18" xfId="0" applyNumberFormat="1" applyFont="1" applyFill="1" applyBorder="1" applyAlignment="1">
      <alignment horizontal="right"/>
    </xf>
    <xf numFmtId="0" fontId="22" fillId="3" borderId="19" xfId="0" applyFont="1" applyFill="1" applyBorder="1" applyAlignment="1">
      <alignment horizontal="right"/>
    </xf>
    <xf numFmtId="0" fontId="24" fillId="0" borderId="0" xfId="0" applyFont="1"/>
    <xf numFmtId="0" fontId="15" fillId="0" borderId="18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3" fontId="16" fillId="0" borderId="18" xfId="0" applyNumberFormat="1" applyFont="1" applyBorder="1" applyAlignment="1">
      <alignment horizontal="right"/>
    </xf>
    <xf numFmtId="9" fontId="15" fillId="0" borderId="18" xfId="0" applyNumberFormat="1" applyFont="1" applyBorder="1" applyAlignment="1">
      <alignment horizontal="right"/>
    </xf>
    <xf numFmtId="3" fontId="16" fillId="0" borderId="19" xfId="0" applyNumberFormat="1" applyFont="1" applyBorder="1" applyAlignment="1">
      <alignment horizontal="right"/>
    </xf>
    <xf numFmtId="3" fontId="9" fillId="3" borderId="19" xfId="0" applyNumberFormat="1" applyFont="1" applyFill="1" applyBorder="1" applyAlignment="1">
      <alignment horizontal="center"/>
    </xf>
    <xf numFmtId="3" fontId="22" fillId="0" borderId="2" xfId="0" applyNumberFormat="1" applyFont="1" applyBorder="1" applyAlignment="1">
      <alignment horizontal="right"/>
    </xf>
    <xf numFmtId="3" fontId="22" fillId="0" borderId="24" xfId="0" applyNumberFormat="1" applyFont="1" applyBorder="1" applyAlignment="1">
      <alignment horizontal="right"/>
    </xf>
    <xf numFmtId="0" fontId="5" fillId="2" borderId="18" xfId="0" applyFont="1" applyFill="1" applyBorder="1"/>
    <xf numFmtId="164" fontId="10" fillId="0" borderId="26" xfId="0" applyNumberFormat="1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9" fillId="0" borderId="0" xfId="0" applyFont="1"/>
    <xf numFmtId="9" fontId="15" fillId="0" borderId="18" xfId="0" applyNumberFormat="1" applyFont="1" applyBorder="1" applyAlignment="1">
      <alignment horizontal="center"/>
    </xf>
    <xf numFmtId="3" fontId="9" fillId="0" borderId="26" xfId="0" applyNumberFormat="1" applyFont="1" applyBorder="1" applyAlignment="1">
      <alignment horizontal="center"/>
    </xf>
    <xf numFmtId="3" fontId="9" fillId="0" borderId="27" xfId="0" applyNumberFormat="1" applyFont="1" applyBorder="1" applyAlignment="1">
      <alignment horizontal="center"/>
    </xf>
    <xf numFmtId="3" fontId="9" fillId="0" borderId="18" xfId="0" applyNumberFormat="1" applyFont="1" applyBorder="1" applyAlignment="1">
      <alignment horizontal="center"/>
    </xf>
    <xf numFmtId="3" fontId="9" fillId="0" borderId="29" xfId="0" applyNumberFormat="1" applyFont="1" applyBorder="1" applyAlignment="1">
      <alignment horizontal="center"/>
    </xf>
    <xf numFmtId="3" fontId="9" fillId="0" borderId="0" xfId="0" applyNumberFormat="1" applyFont="1" applyAlignment="1">
      <alignment horizontal="center"/>
    </xf>
    <xf numFmtId="3" fontId="9" fillId="0" borderId="32" xfId="0" applyNumberFormat="1" applyFont="1" applyBorder="1" applyAlignment="1">
      <alignment horizontal="right"/>
    </xf>
    <xf numFmtId="164" fontId="10" fillId="0" borderId="32" xfId="0" applyNumberFormat="1" applyFont="1" applyBorder="1" applyAlignment="1">
      <alignment horizontal="center"/>
    </xf>
    <xf numFmtId="3" fontId="9" fillId="0" borderId="33" xfId="0" applyNumberFormat="1" applyFont="1" applyBorder="1" applyAlignment="1">
      <alignment horizontal="right"/>
    </xf>
    <xf numFmtId="164" fontId="10" fillId="0" borderId="18" xfId="0" applyNumberFormat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9" fontId="15" fillId="0" borderId="35" xfId="0" applyNumberFormat="1" applyFont="1" applyBorder="1" applyAlignment="1">
      <alignment horizontal="center"/>
    </xf>
    <xf numFmtId="0" fontId="9" fillId="0" borderId="17" xfId="0" applyFont="1" applyBorder="1"/>
    <xf numFmtId="3" fontId="11" fillId="0" borderId="19" xfId="0" applyNumberFormat="1" applyFont="1" applyBorder="1" applyAlignment="1">
      <alignment horizontal="right"/>
    </xf>
    <xf numFmtId="3" fontId="16" fillId="0" borderId="35" xfId="0" applyNumberFormat="1" applyFont="1" applyBorder="1" applyAlignment="1">
      <alignment horizontal="center"/>
    </xf>
    <xf numFmtId="3" fontId="16" fillId="0" borderId="36" xfId="0" applyNumberFormat="1" applyFont="1" applyBorder="1" applyAlignment="1">
      <alignment horizontal="center"/>
    </xf>
    <xf numFmtId="3" fontId="16" fillId="0" borderId="18" xfId="0" applyNumberFormat="1" applyFont="1" applyBorder="1" applyAlignment="1">
      <alignment horizontal="center"/>
    </xf>
    <xf numFmtId="3" fontId="16" fillId="0" borderId="29" xfId="0" applyNumberFormat="1" applyFont="1" applyBorder="1" applyAlignment="1">
      <alignment horizontal="center"/>
    </xf>
    <xf numFmtId="3" fontId="9" fillId="0" borderId="32" xfId="0" applyNumberFormat="1" applyFont="1" applyBorder="1" applyAlignment="1">
      <alignment horizontal="center"/>
    </xf>
    <xf numFmtId="3" fontId="9" fillId="0" borderId="33" xfId="0" applyNumberFormat="1" applyFont="1" applyBorder="1" applyAlignment="1">
      <alignment horizontal="center"/>
    </xf>
    <xf numFmtId="9" fontId="10" fillId="0" borderId="18" xfId="0" applyNumberFormat="1" applyFont="1" applyBorder="1" applyAlignment="1">
      <alignment horizontal="center"/>
    </xf>
    <xf numFmtId="0" fontId="11" fillId="3" borderId="17" xfId="0" applyFont="1" applyFill="1" applyBorder="1"/>
    <xf numFmtId="0" fontId="11" fillId="3" borderId="18" xfId="0" applyFont="1" applyFill="1" applyBorder="1"/>
    <xf numFmtId="3" fontId="9" fillId="3" borderId="18" xfId="0" applyNumberFormat="1" applyFont="1" applyFill="1" applyBorder="1" applyAlignment="1">
      <alignment horizontal="right"/>
    </xf>
    <xf numFmtId="3" fontId="9" fillId="3" borderId="19" xfId="0" applyNumberFormat="1" applyFont="1" applyFill="1" applyBorder="1" applyAlignment="1">
      <alignment horizontal="right"/>
    </xf>
    <xf numFmtId="3" fontId="10" fillId="3" borderId="17" xfId="0" applyNumberFormat="1" applyFont="1" applyFill="1" applyBorder="1" applyAlignment="1">
      <alignment horizontal="center"/>
    </xf>
    <xf numFmtId="3" fontId="9" fillId="3" borderId="0" xfId="0" applyNumberFormat="1" applyFont="1" applyFill="1" applyAlignment="1">
      <alignment horizontal="right"/>
    </xf>
    <xf numFmtId="3" fontId="9" fillId="0" borderId="26" xfId="0" applyNumberFormat="1" applyFont="1" applyBorder="1" applyAlignment="1">
      <alignment horizontal="right"/>
    </xf>
    <xf numFmtId="3" fontId="9" fillId="0" borderId="27" xfId="0" applyNumberFormat="1" applyFont="1" applyBorder="1" applyAlignment="1">
      <alignment horizontal="right"/>
    </xf>
    <xf numFmtId="3" fontId="9" fillId="0" borderId="18" xfId="0" applyNumberFormat="1" applyFont="1" applyBorder="1" applyAlignment="1">
      <alignment horizontal="right"/>
    </xf>
    <xf numFmtId="3" fontId="9" fillId="0" borderId="29" xfId="0" applyNumberFormat="1" applyFont="1" applyBorder="1" applyAlignment="1">
      <alignment horizontal="right"/>
    </xf>
    <xf numFmtId="3" fontId="9" fillId="0" borderId="0" xfId="0" applyNumberFormat="1" applyFont="1" applyAlignment="1">
      <alignment horizontal="right"/>
    </xf>
    <xf numFmtId="3" fontId="9" fillId="0" borderId="38" xfId="0" applyNumberFormat="1" applyFont="1" applyBorder="1" applyAlignment="1">
      <alignment horizontal="right"/>
    </xf>
    <xf numFmtId="164" fontId="10" fillId="0" borderId="38" xfId="0" applyNumberFormat="1" applyFont="1" applyBorder="1" applyAlignment="1">
      <alignment horizontal="center"/>
    </xf>
    <xf numFmtId="3" fontId="9" fillId="0" borderId="39" xfId="0" applyNumberFormat="1" applyFont="1" applyBorder="1" applyAlignment="1">
      <alignment horizontal="right"/>
    </xf>
    <xf numFmtId="3" fontId="9" fillId="0" borderId="19" xfId="0" applyNumberFormat="1" applyFont="1" applyBorder="1" applyAlignment="1">
      <alignment horizontal="right"/>
    </xf>
    <xf numFmtId="3" fontId="9" fillId="0" borderId="8" xfId="0" applyNumberFormat="1" applyFont="1" applyBorder="1" applyAlignment="1">
      <alignment horizontal="right"/>
    </xf>
    <xf numFmtId="3" fontId="9" fillId="0" borderId="9" xfId="0" applyNumberFormat="1" applyFont="1" applyBorder="1" applyAlignment="1">
      <alignment horizontal="right"/>
    </xf>
    <xf numFmtId="3" fontId="16" fillId="0" borderId="35" xfId="0" applyNumberFormat="1" applyFont="1" applyBorder="1" applyAlignment="1">
      <alignment horizontal="right"/>
    </xf>
    <xf numFmtId="3" fontId="16" fillId="0" borderId="36" xfId="0" applyNumberFormat="1" applyFont="1" applyBorder="1" applyAlignment="1">
      <alignment horizontal="right"/>
    </xf>
    <xf numFmtId="3" fontId="10" fillId="0" borderId="17" xfId="0" applyNumberFormat="1" applyFont="1" applyBorder="1" applyAlignment="1">
      <alignment horizontal="center"/>
    </xf>
    <xf numFmtId="3" fontId="9" fillId="0" borderId="0" xfId="0" applyNumberFormat="1" applyFont="1"/>
    <xf numFmtId="3" fontId="18" fillId="0" borderId="17" xfId="0" applyNumberFormat="1" applyFont="1" applyBorder="1" applyAlignment="1">
      <alignment horizontal="center"/>
    </xf>
    <xf numFmtId="3" fontId="18" fillId="0" borderId="18" xfId="0" applyNumberFormat="1" applyFont="1" applyBorder="1" applyAlignment="1">
      <alignment horizontal="right"/>
    </xf>
    <xf numFmtId="3" fontId="12" fillId="0" borderId="18" xfId="0" applyNumberFormat="1" applyFont="1" applyBorder="1" applyAlignment="1">
      <alignment horizontal="right"/>
    </xf>
    <xf numFmtId="3" fontId="18" fillId="0" borderId="19" xfId="0" applyNumberFormat="1" applyFont="1" applyBorder="1" applyAlignment="1">
      <alignment horizontal="right"/>
    </xf>
    <xf numFmtId="3" fontId="9" fillId="0" borderId="19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10" fontId="0" fillId="0" borderId="0" xfId="0" applyNumberFormat="1"/>
    <xf numFmtId="0" fontId="0" fillId="0" borderId="0" xfId="0" applyProtection="1">
      <protection locked="0"/>
    </xf>
    <xf numFmtId="10" fontId="0" fillId="0" borderId="0" xfId="0" applyNumberFormat="1" applyProtection="1">
      <protection locked="0"/>
    </xf>
    <xf numFmtId="0" fontId="0" fillId="0" borderId="45" xfId="0" applyBorder="1" applyAlignment="1" applyProtection="1">
      <alignment horizontal="center"/>
      <protection locked="0"/>
    </xf>
    <xf numFmtId="0" fontId="0" fillId="0" borderId="47" xfId="0" applyBorder="1" applyAlignment="1" applyProtection="1">
      <alignment horizontal="center"/>
      <protection locked="0"/>
    </xf>
    <xf numFmtId="10" fontId="0" fillId="0" borderId="43" xfId="0" applyNumberFormat="1" applyBorder="1"/>
    <xf numFmtId="10" fontId="0" fillId="0" borderId="44" xfId="0" applyNumberFormat="1" applyBorder="1"/>
    <xf numFmtId="10" fontId="0" fillId="0" borderId="48" xfId="0" applyNumberFormat="1" applyBorder="1"/>
    <xf numFmtId="10" fontId="0" fillId="0" borderId="49" xfId="0" applyNumberFormat="1" applyBorder="1"/>
    <xf numFmtId="10" fontId="0" fillId="0" borderId="40" xfId="2" applyNumberFormat="1" applyFont="1" applyBorder="1"/>
    <xf numFmtId="0" fontId="0" fillId="0" borderId="42" xfId="0" applyBorder="1" applyAlignment="1" applyProtection="1">
      <alignment horizontal="center"/>
      <protection locked="0"/>
    </xf>
    <xf numFmtId="10" fontId="0" fillId="0" borderId="43" xfId="2" applyNumberFormat="1" applyFont="1" applyBorder="1"/>
    <xf numFmtId="10" fontId="0" fillId="0" borderId="44" xfId="2" applyNumberFormat="1" applyFont="1" applyBorder="1"/>
    <xf numFmtId="10" fontId="0" fillId="0" borderId="46" xfId="2" applyNumberFormat="1" applyFont="1" applyBorder="1"/>
    <xf numFmtId="10" fontId="0" fillId="0" borderId="48" xfId="2" applyNumberFormat="1" applyFont="1" applyBorder="1"/>
    <xf numFmtId="10" fontId="0" fillId="0" borderId="49" xfId="2" applyNumberFormat="1" applyFont="1" applyBorder="1"/>
    <xf numFmtId="10" fontId="10" fillId="0" borderId="18" xfId="0" applyNumberFormat="1" applyFont="1" applyBorder="1" applyAlignment="1">
      <alignment horizontal="center"/>
    </xf>
    <xf numFmtId="0" fontId="25" fillId="0" borderId="45" xfId="0" applyFont="1" applyBorder="1" applyAlignment="1" applyProtection="1">
      <alignment horizontal="center"/>
      <protection locked="0"/>
    </xf>
    <xf numFmtId="0" fontId="0" fillId="0" borderId="18" xfId="0" applyBorder="1"/>
    <xf numFmtId="0" fontId="0" fillId="0" borderId="46" xfId="0" applyBorder="1" applyProtection="1">
      <protection locked="0"/>
    </xf>
    <xf numFmtId="10" fontId="0" fillId="0" borderId="46" xfId="0" applyNumberFormat="1" applyBorder="1" applyProtection="1">
      <protection locked="0"/>
    </xf>
    <xf numFmtId="0" fontId="29" fillId="2" borderId="4" xfId="0" applyFont="1" applyFill="1" applyBorder="1"/>
    <xf numFmtId="0" fontId="30" fillId="2" borderId="17" xfId="0" applyFont="1" applyFill="1" applyBorder="1"/>
    <xf numFmtId="0" fontId="1" fillId="2" borderId="5" xfId="0" applyFont="1" applyFill="1" applyBorder="1"/>
    <xf numFmtId="0" fontId="2" fillId="2" borderId="5" xfId="0" applyFont="1" applyFill="1" applyBorder="1" applyAlignment="1">
      <alignment horizontal="center"/>
    </xf>
    <xf numFmtId="0" fontId="3" fillId="2" borderId="5" xfId="0" applyFont="1" applyFill="1" applyBorder="1"/>
    <xf numFmtId="0" fontId="2" fillId="2" borderId="5" xfId="0" applyFont="1" applyFill="1" applyBorder="1"/>
    <xf numFmtId="0" fontId="4" fillId="2" borderId="5" xfId="0" applyFont="1" applyFill="1" applyBorder="1" applyAlignment="1">
      <alignment horizontal="center"/>
    </xf>
    <xf numFmtId="0" fontId="5" fillId="2" borderId="5" xfId="0" applyFont="1" applyFill="1" applyBorder="1"/>
    <xf numFmtId="0" fontId="6" fillId="2" borderId="5" xfId="0" applyFont="1" applyFill="1" applyBorder="1"/>
    <xf numFmtId="0" fontId="5" fillId="2" borderId="6" xfId="0" applyFont="1" applyFill="1" applyBorder="1"/>
    <xf numFmtId="0" fontId="3" fillId="2" borderId="18" xfId="0" applyFont="1" applyFill="1" applyBorder="1"/>
    <xf numFmtId="0" fontId="2" fillId="2" borderId="18" xfId="0" applyFont="1" applyFill="1" applyBorder="1" applyAlignment="1">
      <alignment horizontal="center"/>
    </xf>
    <xf numFmtId="0" fontId="31" fillId="2" borderId="18" xfId="0" applyFont="1" applyFill="1" applyBorder="1" applyAlignment="1">
      <alignment horizontal="center"/>
    </xf>
    <xf numFmtId="0" fontId="32" fillId="2" borderId="18" xfId="0" applyFont="1" applyFill="1" applyBorder="1"/>
    <xf numFmtId="0" fontId="33" fillId="2" borderId="18" xfId="0" applyFont="1" applyFill="1" applyBorder="1" applyAlignment="1">
      <alignment horizontal="center"/>
    </xf>
    <xf numFmtId="0" fontId="7" fillId="2" borderId="18" xfId="0" applyFont="1" applyFill="1" applyBorder="1"/>
    <xf numFmtId="0" fontId="5" fillId="2" borderId="19" xfId="0" applyFont="1" applyFill="1" applyBorder="1"/>
    <xf numFmtId="0" fontId="34" fillId="0" borderId="12" xfId="0" applyFont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right"/>
    </xf>
    <xf numFmtId="0" fontId="9" fillId="3" borderId="18" xfId="0" applyFont="1" applyFill="1" applyBorder="1" applyAlignment="1">
      <alignment horizontal="center"/>
    </xf>
    <xf numFmtId="0" fontId="10" fillId="3" borderId="18" xfId="0" applyFont="1" applyFill="1" applyBorder="1"/>
    <xf numFmtId="0" fontId="10" fillId="3" borderId="18" xfId="0" applyFont="1" applyFill="1" applyBorder="1" applyAlignment="1">
      <alignment horizontal="center"/>
    </xf>
    <xf numFmtId="1" fontId="9" fillId="3" borderId="18" xfId="0" applyNumberFormat="1" applyFont="1" applyFill="1" applyBorder="1" applyAlignment="1">
      <alignment horizontal="center"/>
    </xf>
    <xf numFmtId="1" fontId="8" fillId="3" borderId="18" xfId="0" applyNumberFormat="1" applyFont="1" applyFill="1" applyBorder="1" applyAlignment="1">
      <alignment horizontal="center"/>
    </xf>
    <xf numFmtId="1" fontId="10" fillId="3" borderId="18" xfId="0" applyNumberFormat="1" applyFont="1" applyFill="1" applyBorder="1" applyAlignment="1">
      <alignment horizontal="center"/>
    </xf>
    <xf numFmtId="3" fontId="11" fillId="3" borderId="18" xfId="0" applyNumberFormat="1" applyFont="1" applyFill="1" applyBorder="1"/>
    <xf numFmtId="9" fontId="11" fillId="3" borderId="18" xfId="0" applyNumberFormat="1" applyFont="1" applyFill="1" applyBorder="1"/>
    <xf numFmtId="0" fontId="12" fillId="4" borderId="21" xfId="0" applyFont="1" applyFill="1" applyBorder="1" applyAlignment="1">
      <alignment horizontal="center"/>
    </xf>
    <xf numFmtId="3" fontId="13" fillId="4" borderId="22" xfId="0" applyNumberFormat="1" applyFont="1" applyFill="1" applyBorder="1" applyAlignment="1">
      <alignment horizontal="center"/>
    </xf>
    <xf numFmtId="164" fontId="10" fillId="4" borderId="22" xfId="0" applyNumberFormat="1" applyFont="1" applyFill="1" applyBorder="1" applyAlignment="1">
      <alignment horizontal="center"/>
    </xf>
    <xf numFmtId="3" fontId="13" fillId="4" borderId="16" xfId="0" applyNumberFormat="1" applyFont="1" applyFill="1" applyBorder="1" applyAlignment="1">
      <alignment horizontal="center"/>
    </xf>
    <xf numFmtId="0" fontId="33" fillId="3" borderId="17" xfId="0" applyFont="1" applyFill="1" applyBorder="1" applyAlignment="1">
      <alignment horizontal="center"/>
    </xf>
    <xf numFmtId="3" fontId="35" fillId="4" borderId="22" xfId="0" applyNumberFormat="1" applyFont="1" applyFill="1" applyBorder="1" applyAlignment="1">
      <alignment horizontal="center"/>
    </xf>
    <xf numFmtId="164" fontId="36" fillId="4" borderId="22" xfId="0" applyNumberFormat="1" applyFont="1" applyFill="1" applyBorder="1" applyAlignment="1">
      <alignment horizontal="center"/>
    </xf>
    <xf numFmtId="3" fontId="35" fillId="4" borderId="16" xfId="0" applyNumberFormat="1" applyFont="1" applyFill="1" applyBorder="1" applyAlignment="1">
      <alignment horizontal="center"/>
    </xf>
    <xf numFmtId="0" fontId="34" fillId="3" borderId="23" xfId="0" applyFont="1" applyFill="1" applyBorder="1" applyAlignment="1">
      <alignment horizontal="center"/>
    </xf>
    <xf numFmtId="0" fontId="12" fillId="5" borderId="25" xfId="0" applyFont="1" applyFill="1" applyBorder="1" applyAlignment="1">
      <alignment horizontal="center"/>
    </xf>
    <xf numFmtId="0" fontId="34" fillId="3" borderId="37" xfId="0" applyFont="1" applyFill="1" applyBorder="1" applyAlignment="1">
      <alignment horizontal="center"/>
    </xf>
    <xf numFmtId="164" fontId="10" fillId="0" borderId="18" xfId="2" applyNumberFormat="1" applyFont="1" applyBorder="1" applyAlignment="1">
      <alignment horizontal="center"/>
    </xf>
    <xf numFmtId="0" fontId="34" fillId="3" borderId="31" xfId="0" applyFont="1" applyFill="1" applyBorder="1" applyAlignment="1">
      <alignment horizontal="center"/>
    </xf>
    <xf numFmtId="0" fontId="12" fillId="6" borderId="21" xfId="0" applyFont="1" applyFill="1" applyBorder="1" applyAlignment="1">
      <alignment horizontal="center"/>
    </xf>
    <xf numFmtId="3" fontId="35" fillId="6" borderId="22" xfId="0" applyNumberFormat="1" applyFont="1" applyFill="1" applyBorder="1" applyAlignment="1">
      <alignment horizontal="center"/>
    </xf>
    <xf numFmtId="164" fontId="36" fillId="6" borderId="22" xfId="0" applyNumberFormat="1" applyFont="1" applyFill="1" applyBorder="1" applyAlignment="1">
      <alignment horizontal="center"/>
    </xf>
    <xf numFmtId="3" fontId="35" fillId="6" borderId="16" xfId="0" applyNumberFormat="1" applyFont="1" applyFill="1" applyBorder="1" applyAlignment="1">
      <alignment horizontal="center"/>
    </xf>
    <xf numFmtId="0" fontId="11" fillId="0" borderId="17" xfId="0" applyFont="1" applyBorder="1"/>
    <xf numFmtId="3" fontId="13" fillId="7" borderId="4" xfId="0" applyNumberFormat="1" applyFont="1" applyFill="1" applyBorder="1" applyAlignment="1">
      <alignment horizontal="center"/>
    </xf>
    <xf numFmtId="3" fontId="9" fillId="3" borderId="17" xfId="0" applyNumberFormat="1" applyFont="1" applyFill="1" applyBorder="1" applyAlignment="1">
      <alignment horizontal="center"/>
    </xf>
    <xf numFmtId="3" fontId="9" fillId="3" borderId="0" xfId="0" applyNumberFormat="1" applyFont="1" applyFill="1" applyAlignment="1">
      <alignment horizontal="center"/>
    </xf>
    <xf numFmtId="3" fontId="18" fillId="8" borderId="15" xfId="0" applyNumberFormat="1" applyFont="1" applyFill="1" applyBorder="1" applyAlignment="1">
      <alignment horizontal="center"/>
    </xf>
    <xf numFmtId="0" fontId="11" fillId="3" borderId="19" xfId="0" applyFont="1" applyFill="1" applyBorder="1"/>
    <xf numFmtId="3" fontId="18" fillId="7" borderId="4" xfId="0" applyNumberFormat="1" applyFont="1" applyFill="1" applyBorder="1" applyAlignment="1">
      <alignment horizontal="center"/>
    </xf>
    <xf numFmtId="0" fontId="26" fillId="10" borderId="53" xfId="0" applyFont="1" applyFill="1" applyBorder="1" applyAlignment="1" applyProtection="1">
      <alignment horizontal="center"/>
      <protection locked="0"/>
    </xf>
    <xf numFmtId="0" fontId="26" fillId="10" borderId="54" xfId="0" applyFont="1" applyFill="1" applyBorder="1" applyProtection="1">
      <protection locked="0"/>
    </xf>
    <xf numFmtId="0" fontId="26" fillId="10" borderId="54" xfId="0" applyFont="1" applyFill="1" applyBorder="1"/>
    <xf numFmtId="0" fontId="26" fillId="10" borderId="55" xfId="0" applyFont="1" applyFill="1" applyBorder="1"/>
    <xf numFmtId="0" fontId="26" fillId="10" borderId="52" xfId="0" applyFont="1" applyFill="1" applyBorder="1"/>
    <xf numFmtId="10" fontId="0" fillId="11" borderId="46" xfId="0" applyNumberFormat="1" applyFill="1" applyBorder="1" applyProtection="1">
      <protection locked="0"/>
    </xf>
    <xf numFmtId="10" fontId="0" fillId="11" borderId="49" xfId="0" applyNumberFormat="1" applyFill="1" applyBorder="1" applyProtection="1">
      <protection locked="0"/>
    </xf>
    <xf numFmtId="10" fontId="0" fillId="11" borderId="50" xfId="0" applyNumberFormat="1" applyFill="1" applyBorder="1" applyProtection="1">
      <protection locked="0"/>
    </xf>
    <xf numFmtId="10" fontId="0" fillId="11" borderId="43" xfId="2" applyNumberFormat="1" applyFont="1" applyFill="1" applyBorder="1" applyProtection="1">
      <protection locked="0"/>
    </xf>
    <xf numFmtId="10" fontId="0" fillId="11" borderId="40" xfId="2" applyNumberFormat="1" applyFont="1" applyFill="1" applyBorder="1" applyProtection="1">
      <protection locked="0"/>
    </xf>
    <xf numFmtId="10" fontId="0" fillId="11" borderId="48" xfId="2" applyNumberFormat="1" applyFont="1" applyFill="1" applyBorder="1" applyProtection="1">
      <protection locked="0"/>
    </xf>
    <xf numFmtId="10" fontId="0" fillId="11" borderId="51" xfId="0" applyNumberFormat="1" applyFill="1" applyBorder="1" applyProtection="1">
      <protection locked="0"/>
    </xf>
    <xf numFmtId="10" fontId="0" fillId="11" borderId="44" xfId="0" applyNumberFormat="1" applyFill="1" applyBorder="1" applyProtection="1">
      <protection locked="0"/>
    </xf>
    <xf numFmtId="0" fontId="26" fillId="10" borderId="41" xfId="0" applyFont="1" applyFill="1" applyBorder="1" applyAlignment="1" applyProtection="1">
      <alignment horizontal="center"/>
      <protection locked="0"/>
    </xf>
    <xf numFmtId="0" fontId="26" fillId="10" borderId="52" xfId="0" applyFont="1" applyFill="1" applyBorder="1" applyAlignment="1" applyProtection="1">
      <alignment horizontal="center"/>
      <protection locked="0"/>
    </xf>
    <xf numFmtId="10" fontId="0" fillId="11" borderId="43" xfId="0" applyNumberFormat="1" applyFill="1" applyBorder="1" applyProtection="1">
      <protection locked="0"/>
    </xf>
    <xf numFmtId="10" fontId="0" fillId="11" borderId="48" xfId="0" applyNumberFormat="1" applyFill="1" applyBorder="1" applyProtection="1">
      <protection locked="0"/>
    </xf>
    <xf numFmtId="0" fontId="0" fillId="11" borderId="40" xfId="0" applyFill="1" applyBorder="1" applyProtection="1">
      <protection locked="0"/>
    </xf>
    <xf numFmtId="9" fontId="0" fillId="11" borderId="40" xfId="0" applyNumberFormat="1" applyFill="1" applyBorder="1" applyProtection="1">
      <protection locked="0"/>
    </xf>
    <xf numFmtId="0" fontId="0" fillId="11" borderId="48" xfId="0" applyFill="1" applyBorder="1" applyProtection="1">
      <protection locked="0"/>
    </xf>
    <xf numFmtId="0" fontId="34" fillId="3" borderId="12" xfId="0" applyFont="1" applyFill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12" fillId="12" borderId="21" xfId="0" applyFont="1" applyFill="1" applyBorder="1" applyAlignment="1">
      <alignment horizontal="center"/>
    </xf>
    <xf numFmtId="3" fontId="13" fillId="12" borderId="22" xfId="0" applyNumberFormat="1" applyFont="1" applyFill="1" applyBorder="1" applyAlignment="1">
      <alignment horizontal="right"/>
    </xf>
    <xf numFmtId="164" fontId="10" fillId="12" borderId="22" xfId="0" applyNumberFormat="1" applyFont="1" applyFill="1" applyBorder="1" applyAlignment="1">
      <alignment horizontal="right"/>
    </xf>
    <xf numFmtId="0" fontId="15" fillId="8" borderId="10" xfId="0" applyFont="1" applyFill="1" applyBorder="1" applyAlignment="1">
      <alignment horizontal="center"/>
    </xf>
    <xf numFmtId="3" fontId="16" fillId="8" borderId="11" xfId="0" applyNumberFormat="1" applyFont="1" applyFill="1" applyBorder="1" applyAlignment="1">
      <alignment horizontal="right"/>
    </xf>
    <xf numFmtId="9" fontId="15" fillId="8" borderId="11" xfId="0" applyNumberFormat="1" applyFont="1" applyFill="1" applyBorder="1" applyAlignment="1">
      <alignment horizontal="right"/>
    </xf>
    <xf numFmtId="3" fontId="16" fillId="8" borderId="20" xfId="0" applyNumberFormat="1" applyFont="1" applyFill="1" applyBorder="1" applyAlignment="1">
      <alignment horizontal="right"/>
    </xf>
    <xf numFmtId="0" fontId="15" fillId="13" borderId="10" xfId="0" applyFont="1" applyFill="1" applyBorder="1" applyAlignment="1">
      <alignment horizontal="center"/>
    </xf>
    <xf numFmtId="3" fontId="16" fillId="13" borderId="11" xfId="0" applyNumberFormat="1" applyFont="1" applyFill="1" applyBorder="1" applyAlignment="1">
      <alignment horizontal="center"/>
    </xf>
    <xf numFmtId="9" fontId="15" fillId="13" borderId="11" xfId="0" applyNumberFormat="1" applyFont="1" applyFill="1" applyBorder="1" applyAlignment="1">
      <alignment horizontal="center"/>
    </xf>
    <xf numFmtId="3" fontId="16" fillId="13" borderId="30" xfId="0" applyNumberFormat="1" applyFont="1" applyFill="1" applyBorder="1" applyAlignment="1">
      <alignment horizontal="center"/>
    </xf>
    <xf numFmtId="3" fontId="18" fillId="5" borderId="1" xfId="0" applyNumberFormat="1" applyFont="1" applyFill="1" applyBorder="1" applyAlignment="1">
      <alignment horizontal="center"/>
    </xf>
    <xf numFmtId="3" fontId="12" fillId="5" borderId="13" xfId="0" applyNumberFormat="1" applyFont="1" applyFill="1" applyBorder="1" applyAlignment="1">
      <alignment horizontal="right"/>
    </xf>
    <xf numFmtId="3" fontId="12" fillId="5" borderId="14" xfId="0" applyNumberFormat="1" applyFont="1" applyFill="1" applyBorder="1" applyAlignment="1">
      <alignment horizontal="right"/>
    </xf>
    <xf numFmtId="0" fontId="9" fillId="0" borderId="5" xfId="0" applyFont="1" applyBorder="1"/>
    <xf numFmtId="0" fontId="8" fillId="0" borderId="0" xfId="0" applyFont="1"/>
    <xf numFmtId="3" fontId="12" fillId="5" borderId="12" xfId="0" applyNumberFormat="1" applyFont="1" applyFill="1" applyBorder="1" applyAlignment="1">
      <alignment horizontal="center"/>
    </xf>
    <xf numFmtId="0" fontId="9" fillId="3" borderId="17" xfId="0" applyFont="1" applyFill="1" applyBorder="1"/>
    <xf numFmtId="0" fontId="11" fillId="3" borderId="19" xfId="0" applyFont="1" applyFill="1" applyBorder="1" applyAlignment="1">
      <alignment horizontal="center"/>
    </xf>
    <xf numFmtId="165" fontId="9" fillId="0" borderId="0" xfId="0" applyNumberFormat="1" applyFont="1"/>
    <xf numFmtId="9" fontId="9" fillId="0" borderId="0" xfId="0" applyNumberFormat="1" applyFont="1"/>
    <xf numFmtId="0" fontId="5" fillId="2" borderId="17" xfId="0" applyFont="1" applyFill="1" applyBorder="1"/>
    <xf numFmtId="0" fontId="7" fillId="2" borderId="18" xfId="0" applyFont="1" applyFill="1" applyBorder="1" applyAlignment="1">
      <alignment horizontal="center"/>
    </xf>
    <xf numFmtId="0" fontId="34" fillId="2" borderId="1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9" fillId="3" borderId="19" xfId="0" applyFont="1" applyFill="1" applyBorder="1"/>
    <xf numFmtId="3" fontId="9" fillId="3" borderId="19" xfId="0" applyNumberFormat="1" applyFont="1" applyFill="1" applyBorder="1"/>
    <xf numFmtId="9" fontId="9" fillId="3" borderId="18" xfId="0" applyNumberFormat="1" applyFont="1" applyFill="1" applyBorder="1" applyAlignment="1">
      <alignment horizontal="center"/>
    </xf>
    <xf numFmtId="9" fontId="11" fillId="3" borderId="18" xfId="0" applyNumberFormat="1" applyFont="1" applyFill="1" applyBorder="1" applyAlignment="1">
      <alignment horizontal="center"/>
    </xf>
    <xf numFmtId="3" fontId="11" fillId="3" borderId="19" xfId="0" applyNumberFormat="1" applyFont="1" applyFill="1" applyBorder="1"/>
    <xf numFmtId="0" fontId="12" fillId="3" borderId="17" xfId="0" applyFont="1" applyFill="1" applyBorder="1" applyAlignment="1">
      <alignment horizontal="center"/>
    </xf>
    <xf numFmtId="3" fontId="13" fillId="3" borderId="18" xfId="0" applyNumberFormat="1" applyFont="1" applyFill="1" applyBorder="1" applyAlignment="1">
      <alignment horizontal="right"/>
    </xf>
    <xf numFmtId="3" fontId="13" fillId="3" borderId="19" xfId="0" applyNumberFormat="1" applyFont="1" applyFill="1" applyBorder="1" applyAlignment="1">
      <alignment horizontal="right"/>
    </xf>
    <xf numFmtId="0" fontId="34" fillId="3" borderId="1" xfId="0" applyFont="1" applyFill="1" applyBorder="1" applyAlignment="1">
      <alignment horizontal="center"/>
    </xf>
    <xf numFmtId="0" fontId="12" fillId="5" borderId="21" xfId="0" applyFont="1" applyFill="1" applyBorder="1" applyAlignment="1">
      <alignment horizontal="center"/>
    </xf>
    <xf numFmtId="0" fontId="12" fillId="5" borderId="4" xfId="0" applyFont="1" applyFill="1" applyBorder="1" applyAlignment="1">
      <alignment horizontal="center"/>
    </xf>
    <xf numFmtId="164" fontId="37" fillId="0" borderId="2" xfId="0" applyNumberFormat="1" applyFont="1" applyBorder="1" applyAlignment="1">
      <alignment horizontal="center"/>
    </xf>
    <xf numFmtId="3" fontId="38" fillId="0" borderId="2" xfId="0" applyNumberFormat="1" applyFont="1" applyBorder="1" applyAlignment="1">
      <alignment horizontal="right"/>
    </xf>
    <xf numFmtId="3" fontId="38" fillId="0" borderId="24" xfId="0" applyNumberFormat="1" applyFont="1" applyBorder="1" applyAlignment="1">
      <alignment horizontal="right"/>
    </xf>
    <xf numFmtId="0" fontId="39" fillId="0" borderId="5" xfId="0" applyFont="1" applyBorder="1" applyAlignment="1">
      <alignment vertical="center" wrapText="1"/>
    </xf>
    <xf numFmtId="0" fontId="25" fillId="0" borderId="42" xfId="0" applyFont="1" applyBorder="1" applyAlignment="1" applyProtection="1">
      <alignment horizontal="center"/>
      <protection locked="0"/>
    </xf>
    <xf numFmtId="166" fontId="25" fillId="11" borderId="43" xfId="0" applyNumberFormat="1" applyFont="1" applyFill="1" applyBorder="1" applyProtection="1">
      <protection locked="0"/>
    </xf>
    <xf numFmtId="166" fontId="25" fillId="0" borderId="44" xfId="0" applyNumberFormat="1" applyFont="1" applyBorder="1"/>
    <xf numFmtId="167" fontId="25" fillId="11" borderId="40" xfId="1" applyNumberFormat="1" applyFont="1" applyFill="1" applyBorder="1" applyProtection="1">
      <protection locked="0"/>
    </xf>
    <xf numFmtId="167" fontId="25" fillId="0" borderId="46" xfId="1" applyNumberFormat="1" applyFont="1" applyFill="1" applyBorder="1"/>
    <xf numFmtId="166" fontId="25" fillId="11" borderId="40" xfId="0" applyNumberFormat="1" applyFont="1" applyFill="1" applyBorder="1" applyProtection="1">
      <protection locked="0"/>
    </xf>
    <xf numFmtId="0" fontId="25" fillId="0" borderId="47" xfId="0" applyFont="1" applyBorder="1" applyAlignment="1" applyProtection="1">
      <alignment horizontal="center"/>
      <protection locked="0"/>
    </xf>
    <xf numFmtId="0" fontId="3" fillId="2" borderId="17" xfId="0" applyFont="1" applyFill="1" applyBorder="1"/>
    <xf numFmtId="0" fontId="2" fillId="2" borderId="18" xfId="0" applyFont="1" applyFill="1" applyBorder="1"/>
    <xf numFmtId="0" fontId="39" fillId="0" borderId="5" xfId="0" applyFont="1" applyBorder="1" applyAlignment="1">
      <alignment horizontal="left" vertical="center" wrapText="1"/>
    </xf>
    <xf numFmtId="0" fontId="27" fillId="14" borderId="0" xfId="0" applyFont="1" applyFill="1" applyAlignment="1">
      <alignment horizontal="center"/>
    </xf>
    <xf numFmtId="0" fontId="35" fillId="4" borderId="0" xfId="0" applyFont="1" applyFill="1" applyAlignment="1">
      <alignment horizontal="center"/>
    </xf>
    <xf numFmtId="0" fontId="27" fillId="4" borderId="0" xfId="0" applyFont="1" applyFill="1" applyAlignment="1">
      <alignment horizontal="center"/>
    </xf>
    <xf numFmtId="0" fontId="28" fillId="10" borderId="0" xfId="0" applyFont="1" applyFill="1" applyAlignment="1" applyProtection="1">
      <alignment horizontal="center"/>
      <protection locked="0"/>
    </xf>
    <xf numFmtId="0" fontId="28" fillId="10" borderId="56" xfId="0" applyFont="1" applyFill="1" applyBorder="1" applyAlignment="1" applyProtection="1">
      <alignment horizontal="center"/>
      <protection locked="0"/>
    </xf>
    <xf numFmtId="0" fontId="28" fillId="10" borderId="18" xfId="0" applyFont="1" applyFill="1" applyBorder="1" applyAlignment="1" applyProtection="1">
      <alignment horizontal="center"/>
      <protection locked="0"/>
    </xf>
    <xf numFmtId="0" fontId="27" fillId="9" borderId="0" xfId="0" applyFont="1" applyFill="1" applyAlignment="1">
      <alignment horizontal="center"/>
    </xf>
    <xf numFmtId="0" fontId="11" fillId="3" borderId="0" xfId="0" applyFont="1" applyFill="1" applyAlignment="1"/>
    <xf numFmtId="0" fontId="0" fillId="0" borderId="0" xfId="0" applyAlignment="1"/>
    <xf numFmtId="0" fontId="21" fillId="0" borderId="8" xfId="0" applyFont="1" applyBorder="1" applyAlignme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76200</xdr:colOff>
      <xdr:row>0</xdr:row>
      <xdr:rowOff>0</xdr:rowOff>
    </xdr:from>
    <xdr:to>
      <xdr:col>21</xdr:col>
      <xdr:colOff>304799</xdr:colOff>
      <xdr:row>2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D02E34-616D-4A34-AF63-2CFA4E192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35025" y="0"/>
          <a:ext cx="1304924" cy="476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161925</xdr:colOff>
      <xdr:row>0</xdr:row>
      <xdr:rowOff>0</xdr:rowOff>
    </xdr:from>
    <xdr:to>
      <xdr:col>21</xdr:col>
      <xdr:colOff>152399</xdr:colOff>
      <xdr:row>2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AD003B5-3AAC-4799-8F70-9CE4A5B2D3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78075" y="0"/>
          <a:ext cx="1304924" cy="476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104775</xdr:colOff>
      <xdr:row>0</xdr:row>
      <xdr:rowOff>28575</xdr:rowOff>
    </xdr:from>
    <xdr:to>
      <xdr:col>21</xdr:col>
      <xdr:colOff>352424</xdr:colOff>
      <xdr:row>2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194BCD-5A52-4386-9F55-B1F54C0C7F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39875" y="28575"/>
          <a:ext cx="1304924" cy="476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85725</xdr:colOff>
      <xdr:row>0</xdr:row>
      <xdr:rowOff>19050</xdr:rowOff>
    </xdr:from>
    <xdr:to>
      <xdr:col>21</xdr:col>
      <xdr:colOff>333374</xdr:colOff>
      <xdr:row>2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FCE4930-8649-42F6-9BEB-358579BC79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20825" y="19050"/>
          <a:ext cx="1304924" cy="476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142875</xdr:colOff>
      <xdr:row>0</xdr:row>
      <xdr:rowOff>19050</xdr:rowOff>
    </xdr:from>
    <xdr:to>
      <xdr:col>21</xdr:col>
      <xdr:colOff>390524</xdr:colOff>
      <xdr:row>2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23C901-0F96-44C9-B114-1EE0A4C8AC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77975" y="19050"/>
          <a:ext cx="1304924" cy="4762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114300</xdr:colOff>
      <xdr:row>0</xdr:row>
      <xdr:rowOff>19050</xdr:rowOff>
    </xdr:from>
    <xdr:to>
      <xdr:col>21</xdr:col>
      <xdr:colOff>361949</xdr:colOff>
      <xdr:row>2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3B5A5C-3E2D-4071-9560-E99FB456D8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82750" y="19050"/>
          <a:ext cx="1304924" cy="4762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123825</xdr:colOff>
      <xdr:row>0</xdr:row>
      <xdr:rowOff>38100</xdr:rowOff>
    </xdr:from>
    <xdr:to>
      <xdr:col>21</xdr:col>
      <xdr:colOff>371474</xdr:colOff>
      <xdr:row>2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1144026-29A1-4BAC-8E3C-BACD7B5838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38100"/>
          <a:ext cx="1304924" cy="4762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104775</xdr:colOff>
      <xdr:row>0</xdr:row>
      <xdr:rowOff>0</xdr:rowOff>
    </xdr:from>
    <xdr:to>
      <xdr:col>21</xdr:col>
      <xdr:colOff>352424</xdr:colOff>
      <xdr:row>2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E7BAE58-F48C-43AE-A0D0-F101C921E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73225" y="0"/>
          <a:ext cx="1304924" cy="476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msgrupo-my.sharepoint.com/personal/gmscentral_gms_ms/Documents/JOSE/VIVANTIA/CONFOTUR%20(PREPARA%20PABLO)/RECIBIDO%20PATRICIO/Condohotel%20Oasis%20Bay%20Punta%20Cana%20Hotel%20and%20Residences%20Vacation%20Rental%20BP.xlsx" TargetMode="External"/><Relationship Id="rId1" Type="http://schemas.openxmlformats.org/officeDocument/2006/relationships/externalLinkPath" Target="/personal/gmscentral_gms_ms/Documents/JOSE/VIVANTIA/CONFOTUR%20(PREPARA%20PABLO)/RECIBIDO%20PATRICIO/Condohotel%20Oasis%20Bay%20Punta%20Cana%20Hotel%20and%20Residences%20Vacation%20Rental%20B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solidated BP"/>
      <sheetName val="OWNER Consolidated"/>
      <sheetName val="Estudios"/>
      <sheetName val="Apartamento 1h"/>
      <sheetName val="Apartamento 2h"/>
      <sheetName val="Penthouse 1h"/>
      <sheetName val="Penthouse 2h"/>
      <sheetName val="Villas"/>
    </sheetNames>
    <sheetDataSet>
      <sheetData sheetId="0"/>
      <sheetData sheetId="1">
        <row r="13">
          <cell r="B13" t="str">
            <v>Penthouse 1h  - ADR NET ($USD) (less Tax, OTA Comm)</v>
          </cell>
        </row>
        <row r="14">
          <cell r="B14" t="str">
            <v>Penthouse 2h - ADR NET ($USD) (less Tax, OTA Comm)</v>
          </cell>
        </row>
        <row r="15">
          <cell r="B15" t="str">
            <v>Villa +  - ADR NET ($USD) (less Tax, OTA Comm)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1:W105"/>
  <sheetViews>
    <sheetView showGridLines="0" topLeftCell="A8" workbookViewId="0">
      <selection activeCell="B101" sqref="B101"/>
    </sheetView>
  </sheetViews>
  <sheetFormatPr defaultColWidth="12.5703125" defaultRowHeight="15" customHeight="1"/>
  <cols>
    <col min="1" max="1" width="1.7109375" customWidth="1"/>
    <col min="2" max="2" width="53.42578125" bestFit="1" customWidth="1"/>
    <col min="3" max="3" width="10.140625" bestFit="1" customWidth="1"/>
    <col min="4" max="4" width="7" customWidth="1"/>
    <col min="5" max="5" width="10.140625" bestFit="1" customWidth="1"/>
    <col min="6" max="6" width="6.5703125" customWidth="1"/>
    <col min="7" max="7" width="10.140625" bestFit="1" customWidth="1"/>
    <col min="8" max="8" width="11.85546875" customWidth="1"/>
    <col min="9" max="9" width="10.140625" bestFit="1" customWidth="1"/>
    <col min="10" max="10" width="6" bestFit="1" customWidth="1"/>
    <col min="11" max="11" width="10.140625" bestFit="1" customWidth="1"/>
    <col min="12" max="12" width="6" bestFit="1" customWidth="1"/>
    <col min="13" max="13" width="10.140625" bestFit="1" customWidth="1"/>
    <col min="14" max="14" width="6" bestFit="1" customWidth="1"/>
    <col min="15" max="15" width="10.140625" bestFit="1" customWidth="1"/>
    <col min="16" max="16" width="6" bestFit="1" customWidth="1"/>
    <col min="17" max="17" width="10.140625" bestFit="1" customWidth="1"/>
    <col min="18" max="18" width="6" bestFit="1" customWidth="1"/>
    <col min="19" max="19" width="10.140625" bestFit="1" customWidth="1"/>
    <col min="20" max="20" width="6" bestFit="1" customWidth="1"/>
    <col min="21" max="21" width="10.140625" bestFit="1" customWidth="1"/>
    <col min="22" max="22" width="6" bestFit="1" customWidth="1"/>
    <col min="23" max="23" width="11.28515625" bestFit="1" customWidth="1"/>
  </cols>
  <sheetData>
    <row r="1" spans="2:23" ht="15.75" customHeight="1">
      <c r="B1" s="139" t="s">
        <v>0</v>
      </c>
      <c r="C1" s="141"/>
      <c r="D1" s="142"/>
      <c r="E1" s="143"/>
      <c r="F1" s="144"/>
      <c r="G1" s="143"/>
      <c r="H1" s="144"/>
      <c r="I1" s="143"/>
      <c r="J1" s="145"/>
      <c r="K1" s="146"/>
      <c r="L1" s="147"/>
      <c r="M1" s="146"/>
      <c r="N1" s="147"/>
      <c r="O1" s="146"/>
      <c r="P1" s="147"/>
      <c r="Q1" s="146"/>
      <c r="R1" s="147"/>
      <c r="S1" s="146"/>
      <c r="T1" s="147"/>
      <c r="U1" s="146"/>
      <c r="V1" s="147"/>
      <c r="W1" s="148"/>
    </row>
    <row r="2" spans="2:23" ht="15.75" customHeight="1">
      <c r="B2" s="140" t="s">
        <v>1</v>
      </c>
      <c r="C2" s="149"/>
      <c r="D2" s="150"/>
      <c r="E2" s="149"/>
      <c r="F2" s="151"/>
      <c r="G2" s="152"/>
      <c r="H2" s="153" t="s">
        <v>2</v>
      </c>
      <c r="I2" s="152"/>
      <c r="J2" s="151"/>
      <c r="K2" s="65"/>
      <c r="L2" s="154"/>
      <c r="M2" s="65"/>
      <c r="N2" s="154"/>
      <c r="O2" s="65"/>
      <c r="P2" s="154"/>
      <c r="Q2" s="65"/>
      <c r="R2" s="154"/>
      <c r="S2" s="65"/>
      <c r="T2" s="154"/>
      <c r="U2" s="65"/>
      <c r="V2" s="154"/>
      <c r="W2" s="155"/>
    </row>
    <row r="3" spans="2:23" ht="15.75" customHeight="1" thickBot="1">
      <c r="B3" s="235"/>
      <c r="C3" s="65"/>
      <c r="D3" s="236"/>
      <c r="E3" s="65"/>
      <c r="F3" s="236"/>
      <c r="G3" s="65"/>
      <c r="H3" s="236"/>
      <c r="I3" s="65"/>
      <c r="J3" s="236"/>
      <c r="K3" s="65"/>
      <c r="L3" s="236"/>
      <c r="M3" s="65"/>
      <c r="N3" s="236"/>
      <c r="O3" s="65"/>
      <c r="P3" s="236"/>
      <c r="Q3" s="65"/>
      <c r="R3" s="236"/>
      <c r="S3" s="65"/>
      <c r="T3" s="236"/>
      <c r="U3" s="65"/>
      <c r="V3" s="236"/>
      <c r="W3" s="155"/>
    </row>
    <row r="4" spans="2:23" ht="15.75" customHeight="1" thickTop="1">
      <c r="B4" s="237" t="s">
        <v>3</v>
      </c>
      <c r="C4" s="157" t="s">
        <v>4</v>
      </c>
      <c r="D4" s="158" t="s">
        <v>5</v>
      </c>
      <c r="E4" s="157" t="s">
        <v>6</v>
      </c>
      <c r="F4" s="158" t="s">
        <v>5</v>
      </c>
      <c r="G4" s="157" t="s">
        <v>7</v>
      </c>
      <c r="H4" s="158" t="s">
        <v>5</v>
      </c>
      <c r="I4" s="157" t="s">
        <v>8</v>
      </c>
      <c r="J4" s="158" t="s">
        <v>5</v>
      </c>
      <c r="K4" s="157" t="s">
        <v>9</v>
      </c>
      <c r="L4" s="158" t="s">
        <v>5</v>
      </c>
      <c r="M4" s="157" t="s">
        <v>10</v>
      </c>
      <c r="N4" s="158" t="s">
        <v>5</v>
      </c>
      <c r="O4" s="157" t="s">
        <v>11</v>
      </c>
      <c r="P4" s="158" t="s">
        <v>5</v>
      </c>
      <c r="Q4" s="157" t="s">
        <v>12</v>
      </c>
      <c r="R4" s="158" t="s">
        <v>5</v>
      </c>
      <c r="S4" s="157" t="s">
        <v>13</v>
      </c>
      <c r="T4" s="158" t="s">
        <v>5</v>
      </c>
      <c r="U4" s="157" t="s">
        <v>14</v>
      </c>
      <c r="V4" s="158" t="s">
        <v>5</v>
      </c>
      <c r="W4" s="238" t="s">
        <v>15</v>
      </c>
    </row>
    <row r="5" spans="2:23" ht="15.75" customHeight="1">
      <c r="B5" s="40" t="s">
        <v>16</v>
      </c>
      <c r="C5" s="160">
        <f>'OWNER Consolidated'!C5</f>
        <v>188</v>
      </c>
      <c r="D5" s="45"/>
      <c r="E5" s="160">
        <f>'OWNER Consolidated'!E5</f>
        <v>188</v>
      </c>
      <c r="F5" s="45"/>
      <c r="G5" s="160">
        <f>'OWNER Consolidated'!G5</f>
        <v>188</v>
      </c>
      <c r="H5" s="45"/>
      <c r="I5" s="160">
        <f>'OWNER Consolidated'!I5</f>
        <v>188</v>
      </c>
      <c r="J5" s="45"/>
      <c r="K5" s="160">
        <f>'OWNER Consolidated'!K5</f>
        <v>188</v>
      </c>
      <c r="L5" s="45"/>
      <c r="M5" s="160">
        <f>'OWNER Consolidated'!M5</f>
        <v>188</v>
      </c>
      <c r="N5" s="45"/>
      <c r="O5" s="160">
        <f>'OWNER Consolidated'!O5</f>
        <v>188</v>
      </c>
      <c r="P5" s="45"/>
      <c r="Q5" s="160">
        <f>'OWNER Consolidated'!Q5</f>
        <v>188</v>
      </c>
      <c r="R5" s="45"/>
      <c r="S5" s="160">
        <f>'OWNER Consolidated'!S5</f>
        <v>188</v>
      </c>
      <c r="T5" s="45"/>
      <c r="U5" s="160">
        <f>'OWNER Consolidated'!U5</f>
        <v>188</v>
      </c>
      <c r="V5" s="162"/>
      <c r="W5" s="239"/>
    </row>
    <row r="6" spans="2:23" ht="15.75" customHeight="1">
      <c r="B6" s="40" t="s">
        <v>17</v>
      </c>
      <c r="C6" s="160">
        <f>'OWNER Consolidated'!C6</f>
        <v>365</v>
      </c>
      <c r="D6" s="45"/>
      <c r="E6" s="160">
        <f>'OWNER Consolidated'!E6</f>
        <v>365</v>
      </c>
      <c r="F6" s="162"/>
      <c r="G6" s="160">
        <f>'OWNER Consolidated'!G6</f>
        <v>365</v>
      </c>
      <c r="H6" s="162"/>
      <c r="I6" s="160">
        <f>'OWNER Consolidated'!I6</f>
        <v>365</v>
      </c>
      <c r="J6" s="162"/>
      <c r="K6" s="160">
        <f>'OWNER Consolidated'!K6</f>
        <v>365</v>
      </c>
      <c r="L6" s="162"/>
      <c r="M6" s="160">
        <f>'OWNER Consolidated'!M6</f>
        <v>365</v>
      </c>
      <c r="N6" s="162"/>
      <c r="O6" s="160">
        <f>'OWNER Consolidated'!O6</f>
        <v>365</v>
      </c>
      <c r="P6" s="162"/>
      <c r="Q6" s="160">
        <f>'OWNER Consolidated'!Q6</f>
        <v>365</v>
      </c>
      <c r="R6" s="162"/>
      <c r="S6" s="160">
        <f>'OWNER Consolidated'!S6</f>
        <v>365</v>
      </c>
      <c r="T6" s="162"/>
      <c r="U6" s="160">
        <f>'OWNER Consolidated'!U6</f>
        <v>365</v>
      </c>
      <c r="V6" s="162"/>
      <c r="W6" s="239"/>
    </row>
    <row r="7" spans="2:23" ht="15.75" customHeight="1">
      <c r="B7" s="40" t="s">
        <v>18</v>
      </c>
      <c r="C7" s="47">
        <f>'OWNER Consolidated'!C7</f>
        <v>68620</v>
      </c>
      <c r="D7" s="45"/>
      <c r="E7" s="47">
        <f>'OWNER Consolidated'!E7</f>
        <v>68620</v>
      </c>
      <c r="F7" s="162"/>
      <c r="G7" s="47">
        <f>'OWNER Consolidated'!G7</f>
        <v>68620</v>
      </c>
      <c r="H7" s="162"/>
      <c r="I7" s="47">
        <f>'OWNER Consolidated'!I7</f>
        <v>68620</v>
      </c>
      <c r="J7" s="162"/>
      <c r="K7" s="47">
        <f>'OWNER Consolidated'!K7</f>
        <v>68620</v>
      </c>
      <c r="L7" s="162"/>
      <c r="M7" s="47">
        <f>'OWNER Consolidated'!M7</f>
        <v>68620</v>
      </c>
      <c r="N7" s="162"/>
      <c r="O7" s="47">
        <f>'OWNER Consolidated'!O7</f>
        <v>68620</v>
      </c>
      <c r="P7" s="162"/>
      <c r="Q7" s="47">
        <f>'OWNER Consolidated'!Q7</f>
        <v>68620</v>
      </c>
      <c r="R7" s="162"/>
      <c r="S7" s="47">
        <f>'OWNER Consolidated'!S7</f>
        <v>68620</v>
      </c>
      <c r="T7" s="162"/>
      <c r="U7" s="47">
        <f>'OWNER Consolidated'!U7</f>
        <v>68620</v>
      </c>
      <c r="V7" s="162"/>
      <c r="W7" s="239"/>
    </row>
    <row r="8" spans="2:23" ht="15.75" customHeight="1">
      <c r="B8" s="40" t="s">
        <v>19</v>
      </c>
      <c r="C8" s="48">
        <f>'OWNER Consolidated'!C8</f>
        <v>0.65</v>
      </c>
      <c r="D8" s="48"/>
      <c r="E8" s="48">
        <f>'OWNER Consolidated'!E8</f>
        <v>0.67</v>
      </c>
      <c r="F8" s="48"/>
      <c r="G8" s="48">
        <f>'OWNER Consolidated'!G8</f>
        <v>0.69000000000000006</v>
      </c>
      <c r="H8" s="50"/>
      <c r="I8" s="48">
        <f>'OWNER Consolidated'!I8</f>
        <v>0.71000000000000008</v>
      </c>
      <c r="J8" s="50"/>
      <c r="K8" s="48">
        <f>'OWNER Consolidated'!K8</f>
        <v>0.73000000000000009</v>
      </c>
      <c r="L8" s="50"/>
      <c r="M8" s="48">
        <f>'OWNER Consolidated'!M8</f>
        <v>0.75000000000000011</v>
      </c>
      <c r="N8" s="50"/>
      <c r="O8" s="48">
        <f>'OWNER Consolidated'!O8</f>
        <v>0.77000000000000013</v>
      </c>
      <c r="P8" s="50"/>
      <c r="Q8" s="48">
        <f>'OWNER Consolidated'!Q8</f>
        <v>0.79000000000000015</v>
      </c>
      <c r="R8" s="50"/>
      <c r="S8" s="48">
        <f>'OWNER Consolidated'!S8</f>
        <v>0.81000000000000016</v>
      </c>
      <c r="T8" s="50"/>
      <c r="U8" s="48">
        <f>'OWNER Consolidated'!U8</f>
        <v>0.83000000000000018</v>
      </c>
      <c r="V8" s="162"/>
      <c r="W8" s="239"/>
    </row>
    <row r="9" spans="2:23" ht="15.75" customHeight="1">
      <c r="B9" s="40" t="s">
        <v>20</v>
      </c>
      <c r="C9" s="47">
        <f>C7*C8</f>
        <v>44603</v>
      </c>
      <c r="D9" s="45"/>
      <c r="E9" s="47">
        <f>E7*E8</f>
        <v>45975.4</v>
      </c>
      <c r="F9" s="162"/>
      <c r="G9" s="47">
        <f>G7*G8</f>
        <v>47347.8</v>
      </c>
      <c r="H9" s="162"/>
      <c r="I9" s="47">
        <f>I7*I8</f>
        <v>48720.200000000004</v>
      </c>
      <c r="J9" s="162"/>
      <c r="K9" s="47">
        <f>K7*K8</f>
        <v>50092.600000000006</v>
      </c>
      <c r="L9" s="162"/>
      <c r="M9" s="47">
        <f>M7*M8</f>
        <v>51465.000000000007</v>
      </c>
      <c r="N9" s="162"/>
      <c r="O9" s="47">
        <f>O7*O8</f>
        <v>52837.400000000009</v>
      </c>
      <c r="P9" s="162"/>
      <c r="Q9" s="47">
        <f>Q7*Q8</f>
        <v>54209.80000000001</v>
      </c>
      <c r="R9" s="162"/>
      <c r="S9" s="47">
        <f>S7*S8</f>
        <v>55582.200000000012</v>
      </c>
      <c r="T9" s="162"/>
      <c r="U9" s="47">
        <f>U7*U8</f>
        <v>56954.600000000013</v>
      </c>
      <c r="V9" s="162"/>
      <c r="W9" s="239"/>
    </row>
    <row r="10" spans="2:23" ht="15.75" customHeight="1">
      <c r="B10" s="40" t="s">
        <v>21</v>
      </c>
      <c r="C10" s="163">
        <f>'OWNER Consolidated'!C10</f>
        <v>170</v>
      </c>
      <c r="D10" s="165"/>
      <c r="E10" s="163">
        <f>'OWNER Consolidated'!E10</f>
        <v>173.4</v>
      </c>
      <c r="F10" s="165"/>
      <c r="G10" s="163">
        <f>'OWNER Consolidated'!G10</f>
        <v>176.86799999999999</v>
      </c>
      <c r="H10" s="165"/>
      <c r="I10" s="163">
        <f>'OWNER Consolidated'!I10</f>
        <v>180.40536</v>
      </c>
      <c r="J10" s="165"/>
      <c r="K10" s="163">
        <f>'OWNER Consolidated'!K10</f>
        <v>184.01346720000001</v>
      </c>
      <c r="L10" s="165"/>
      <c r="M10" s="163">
        <f>'OWNER Consolidated'!M10</f>
        <v>187.69373654400002</v>
      </c>
      <c r="N10" s="165"/>
      <c r="O10" s="163">
        <f>'OWNER Consolidated'!O10</f>
        <v>191.44761127488002</v>
      </c>
      <c r="P10" s="165"/>
      <c r="Q10" s="163">
        <f>'OWNER Consolidated'!Q10</f>
        <v>195.27656350037762</v>
      </c>
      <c r="R10" s="165"/>
      <c r="S10" s="163">
        <f>'OWNER Consolidated'!S10</f>
        <v>199.18209477038516</v>
      </c>
      <c r="T10" s="165"/>
      <c r="U10" s="163">
        <f>'OWNER Consolidated'!U10</f>
        <v>203.16573666579288</v>
      </c>
      <c r="V10" s="45"/>
      <c r="W10" s="239"/>
    </row>
    <row r="11" spans="2:23" ht="15.75" customHeight="1">
      <c r="B11" s="40" t="s">
        <v>22</v>
      </c>
      <c r="C11" s="163">
        <f>'OWNER Consolidated'!C11</f>
        <v>185</v>
      </c>
      <c r="D11" s="165"/>
      <c r="E11" s="163">
        <f>'OWNER Consolidated'!E11</f>
        <v>188.7</v>
      </c>
      <c r="F11" s="165"/>
      <c r="G11" s="163">
        <f>'OWNER Consolidated'!G11</f>
        <v>192.47399999999999</v>
      </c>
      <c r="H11" s="165"/>
      <c r="I11" s="163">
        <f>'OWNER Consolidated'!I11</f>
        <v>196.32347999999999</v>
      </c>
      <c r="J11" s="165"/>
      <c r="K11" s="163">
        <f>'OWNER Consolidated'!K11</f>
        <v>200.24994959999998</v>
      </c>
      <c r="L11" s="165"/>
      <c r="M11" s="163">
        <f>'OWNER Consolidated'!M11</f>
        <v>204.25494859199998</v>
      </c>
      <c r="N11" s="165"/>
      <c r="O11" s="163">
        <f>'OWNER Consolidated'!O11</f>
        <v>208.34004756383999</v>
      </c>
      <c r="P11" s="165"/>
      <c r="Q11" s="163">
        <f>'OWNER Consolidated'!Q11</f>
        <v>212.50684851511679</v>
      </c>
      <c r="R11" s="165"/>
      <c r="S11" s="163">
        <f>'OWNER Consolidated'!S11</f>
        <v>216.75698548541914</v>
      </c>
      <c r="T11" s="165"/>
      <c r="U11" s="163">
        <f>'OWNER Consolidated'!U11</f>
        <v>221.09212519512752</v>
      </c>
      <c r="V11" s="45"/>
      <c r="W11" s="239"/>
    </row>
    <row r="12" spans="2:23" ht="15.75" customHeight="1">
      <c r="B12" s="40" t="s">
        <v>23</v>
      </c>
      <c r="C12" s="163">
        <f>'OWNER Consolidated'!C12</f>
        <v>290</v>
      </c>
      <c r="D12" s="45"/>
      <c r="E12" s="163">
        <f>'OWNER Consolidated'!E12</f>
        <v>295.8</v>
      </c>
      <c r="F12" s="45"/>
      <c r="G12" s="163">
        <f>'OWNER Consolidated'!G12</f>
        <v>301.71600000000001</v>
      </c>
      <c r="H12" s="45"/>
      <c r="I12" s="163">
        <f>'OWNER Consolidated'!I12</f>
        <v>307.75031999999999</v>
      </c>
      <c r="J12" s="45"/>
      <c r="K12" s="163">
        <f>'OWNER Consolidated'!K12</f>
        <v>313.90532639999998</v>
      </c>
      <c r="L12" s="45"/>
      <c r="M12" s="163">
        <f>'OWNER Consolidated'!M12</f>
        <v>320.183432928</v>
      </c>
      <c r="N12" s="45"/>
      <c r="O12" s="163">
        <f>'OWNER Consolidated'!O12</f>
        <v>326.58710158655998</v>
      </c>
      <c r="P12" s="45"/>
      <c r="Q12" s="163">
        <f>'OWNER Consolidated'!Q12</f>
        <v>333.11884361829118</v>
      </c>
      <c r="R12" s="45"/>
      <c r="S12" s="163">
        <f>'OWNER Consolidated'!S12</f>
        <v>339.78122049065701</v>
      </c>
      <c r="T12" s="45"/>
      <c r="U12" s="163">
        <f>'OWNER Consolidated'!U12</f>
        <v>346.57684490047012</v>
      </c>
      <c r="V12" s="45"/>
      <c r="W12" s="240"/>
    </row>
    <row r="13" spans="2:23" ht="15.75" customHeight="1">
      <c r="B13" s="40" t="str">
        <f>'[1]OWNER Consolidated'!B13</f>
        <v>Penthouse 1h  - ADR NET ($USD) (less Tax, OTA Comm)</v>
      </c>
      <c r="C13" s="163">
        <f>'OWNER Consolidated'!C13</f>
        <v>380</v>
      </c>
      <c r="D13" s="45"/>
      <c r="E13" s="163">
        <f>'OWNER Consolidated'!E13</f>
        <v>387.6</v>
      </c>
      <c r="F13" s="45"/>
      <c r="G13" s="163">
        <f>'OWNER Consolidated'!G13</f>
        <v>395.35200000000003</v>
      </c>
      <c r="H13" s="45"/>
      <c r="I13" s="163">
        <f>'OWNER Consolidated'!I13</f>
        <v>403.25904000000003</v>
      </c>
      <c r="J13" s="45"/>
      <c r="K13" s="163">
        <f>'OWNER Consolidated'!K13</f>
        <v>411.32422080000003</v>
      </c>
      <c r="L13" s="45"/>
      <c r="M13" s="163">
        <f>'OWNER Consolidated'!M13</f>
        <v>419.55070521600004</v>
      </c>
      <c r="N13" s="45"/>
      <c r="O13" s="163">
        <f>'OWNER Consolidated'!O13</f>
        <v>427.94171932032003</v>
      </c>
      <c r="P13" s="45"/>
      <c r="Q13" s="163">
        <f>'OWNER Consolidated'!Q13</f>
        <v>436.50055370672641</v>
      </c>
      <c r="R13" s="45"/>
      <c r="S13" s="163">
        <f>'OWNER Consolidated'!S13</f>
        <v>445.23056478086096</v>
      </c>
      <c r="T13" s="45"/>
      <c r="U13" s="163">
        <f>'OWNER Consolidated'!U13</f>
        <v>454.13517607647816</v>
      </c>
      <c r="V13" s="45"/>
      <c r="W13" s="240"/>
    </row>
    <row r="14" spans="2:23" ht="15.75" customHeight="1">
      <c r="B14" s="40" t="str">
        <f>'[1]OWNER Consolidated'!B14</f>
        <v>Penthouse 2h - ADR NET ($USD) (less Tax, OTA Comm)</v>
      </c>
      <c r="C14" s="163">
        <f>'OWNER Consolidated'!C14</f>
        <v>405</v>
      </c>
      <c r="D14" s="45"/>
      <c r="E14" s="163">
        <f>'OWNER Consolidated'!E14</f>
        <v>413.1</v>
      </c>
      <c r="F14" s="45"/>
      <c r="G14" s="163">
        <f>'OWNER Consolidated'!G14</f>
        <v>421.36200000000002</v>
      </c>
      <c r="H14" s="45"/>
      <c r="I14" s="163">
        <f>'OWNER Consolidated'!I14</f>
        <v>429.78924000000001</v>
      </c>
      <c r="J14" s="45"/>
      <c r="K14" s="163">
        <f>'OWNER Consolidated'!K14</f>
        <v>438.3850248</v>
      </c>
      <c r="L14" s="45"/>
      <c r="M14" s="163">
        <f>'OWNER Consolidated'!M14</f>
        <v>447.15272529599997</v>
      </c>
      <c r="N14" s="45"/>
      <c r="O14" s="163">
        <f>'OWNER Consolidated'!O14</f>
        <v>456.09577980191995</v>
      </c>
      <c r="P14" s="45"/>
      <c r="Q14" s="163">
        <f>'OWNER Consolidated'!Q14</f>
        <v>465.21769539795832</v>
      </c>
      <c r="R14" s="45"/>
      <c r="S14" s="163">
        <f>'OWNER Consolidated'!S14</f>
        <v>474.52204930591751</v>
      </c>
      <c r="T14" s="45"/>
      <c r="U14" s="163">
        <f>'OWNER Consolidated'!U14</f>
        <v>484.01249029203586</v>
      </c>
      <c r="V14" s="45"/>
      <c r="W14" s="240"/>
    </row>
    <row r="15" spans="2:23" ht="15.75" customHeight="1">
      <c r="B15" s="40" t="str">
        <f>'[1]OWNER Consolidated'!B15</f>
        <v>Villa +  - ADR NET ($USD) (less Tax, OTA Comm)</v>
      </c>
      <c r="C15" s="163">
        <f>'OWNER Consolidated'!C15</f>
        <v>900</v>
      </c>
      <c r="D15" s="45"/>
      <c r="E15" s="163">
        <f>'OWNER Consolidated'!E15</f>
        <v>918</v>
      </c>
      <c r="F15" s="45"/>
      <c r="G15" s="163">
        <f>'OWNER Consolidated'!G15</f>
        <v>936.36</v>
      </c>
      <c r="H15" s="45"/>
      <c r="I15" s="163">
        <f>'OWNER Consolidated'!I15</f>
        <v>955.08720000000005</v>
      </c>
      <c r="J15" s="45"/>
      <c r="K15" s="163">
        <f>'OWNER Consolidated'!K15</f>
        <v>974.18894400000011</v>
      </c>
      <c r="L15" s="45"/>
      <c r="M15" s="163">
        <f>'OWNER Consolidated'!M15</f>
        <v>993.67272288000015</v>
      </c>
      <c r="N15" s="45"/>
      <c r="O15" s="163">
        <f>'OWNER Consolidated'!O15</f>
        <v>1013.5461773376002</v>
      </c>
      <c r="P15" s="45"/>
      <c r="Q15" s="163">
        <f>'OWNER Consolidated'!Q15</f>
        <v>1033.8171008843522</v>
      </c>
      <c r="R15" s="45"/>
      <c r="S15" s="163">
        <f>'OWNER Consolidated'!S15</f>
        <v>1054.4934429020393</v>
      </c>
      <c r="T15" s="45"/>
      <c r="U15" s="163">
        <f>'OWNER Consolidated'!U15</f>
        <v>1075.5833117600801</v>
      </c>
      <c r="V15" s="45"/>
      <c r="W15" s="240"/>
    </row>
    <row r="16" spans="2:23" ht="15.75" customHeight="1">
      <c r="B16" s="40" t="s">
        <v>24</v>
      </c>
      <c r="C16" s="47">
        <f>'OWNER Consolidated'!C16</f>
        <v>0</v>
      </c>
      <c r="D16" s="45"/>
      <c r="E16" s="47">
        <f>C16</f>
        <v>0</v>
      </c>
      <c r="F16" s="45"/>
      <c r="G16" s="47">
        <f>C16</f>
        <v>0</v>
      </c>
      <c r="H16" s="45"/>
      <c r="I16" s="47">
        <f>G16*1.05</f>
        <v>0</v>
      </c>
      <c r="J16" s="45"/>
      <c r="K16" s="47">
        <f>I16</f>
        <v>0</v>
      </c>
      <c r="L16" s="45"/>
      <c r="M16" s="47">
        <f>I16</f>
        <v>0</v>
      </c>
      <c r="N16" s="45"/>
      <c r="O16" s="47">
        <f>M16*1.05</f>
        <v>0</v>
      </c>
      <c r="P16" s="45"/>
      <c r="Q16" s="47">
        <f>O16</f>
        <v>0</v>
      </c>
      <c r="R16" s="45"/>
      <c r="S16" s="47">
        <f>Q16</f>
        <v>0</v>
      </c>
      <c r="T16" s="45"/>
      <c r="U16" s="47">
        <f>S16*1.05</f>
        <v>0</v>
      </c>
      <c r="V16" s="45"/>
      <c r="W16" s="240"/>
    </row>
    <row r="17" spans="2:23" ht="15.75" customHeight="1">
      <c r="B17" s="40" t="s">
        <v>25</v>
      </c>
      <c r="C17" s="241">
        <f>'ENTRADA DE DATOS'!B38</f>
        <v>0.11</v>
      </c>
      <c r="D17" s="51"/>
      <c r="E17" s="241">
        <f>C17+'ENTRADA DE DATOS'!$H$38</f>
        <v>0.11</v>
      </c>
      <c r="F17" s="52"/>
      <c r="G17" s="241">
        <f>E17+'ENTRADA DE DATOS'!$H$38</f>
        <v>0.11</v>
      </c>
      <c r="H17" s="52"/>
      <c r="I17" s="241">
        <f>G17+'ENTRADA DE DATOS'!$H$38</f>
        <v>0.11</v>
      </c>
      <c r="J17" s="52"/>
      <c r="K17" s="241">
        <f>I17+'ENTRADA DE DATOS'!$H$38</f>
        <v>0.11</v>
      </c>
      <c r="L17" s="52"/>
      <c r="M17" s="241">
        <f>K17+'ENTRADA DE DATOS'!$H$38</f>
        <v>0.11</v>
      </c>
      <c r="N17" s="52"/>
      <c r="O17" s="241">
        <f>M17+'ENTRADA DE DATOS'!$H$38</f>
        <v>0.11</v>
      </c>
      <c r="P17" s="52"/>
      <c r="Q17" s="241">
        <f>O17+'ENTRADA DE DATOS'!$H$38</f>
        <v>0.11</v>
      </c>
      <c r="R17" s="52"/>
      <c r="S17" s="241">
        <f>Q17+'ENTRADA DE DATOS'!$H$38</f>
        <v>0.11</v>
      </c>
      <c r="T17" s="52"/>
      <c r="U17" s="241">
        <f>S17+'ENTRADA DE DATOS'!$H$38</f>
        <v>0.11</v>
      </c>
      <c r="V17" s="52"/>
      <c r="W17" s="240"/>
    </row>
    <row r="18" spans="2:23" ht="15.75" customHeight="1">
      <c r="B18" s="40" t="s">
        <v>26</v>
      </c>
      <c r="C18" s="242">
        <f>'ENTRADA DE DATOS'!B39</f>
        <v>0.02</v>
      </c>
      <c r="D18" s="51"/>
      <c r="E18" s="242">
        <f>C18+'ENTRADA DE DATOS'!$H$39</f>
        <v>0.02</v>
      </c>
      <c r="F18" s="52"/>
      <c r="G18" s="242">
        <f>E18+'ENTRADA DE DATOS'!$H$39</f>
        <v>0.02</v>
      </c>
      <c r="H18" s="52"/>
      <c r="I18" s="242">
        <f>G18+'ENTRADA DE DATOS'!$H$39</f>
        <v>0.02</v>
      </c>
      <c r="J18" s="52"/>
      <c r="K18" s="242">
        <f>I18+'ENTRADA DE DATOS'!$H$39</f>
        <v>0.02</v>
      </c>
      <c r="L18" s="52"/>
      <c r="M18" s="242">
        <f>K18+'ENTRADA DE DATOS'!$H$39</f>
        <v>0.02</v>
      </c>
      <c r="N18" s="52"/>
      <c r="O18" s="242">
        <f>M18+'ENTRADA DE DATOS'!$H$39</f>
        <v>0.02</v>
      </c>
      <c r="P18" s="52"/>
      <c r="Q18" s="242">
        <f>O18+'ENTRADA DE DATOS'!$H$39</f>
        <v>0.02</v>
      </c>
      <c r="R18" s="52"/>
      <c r="S18" s="242">
        <f>Q18+'ENTRADA DE DATOS'!$H$39</f>
        <v>0.02</v>
      </c>
      <c r="T18" s="52"/>
      <c r="U18" s="242">
        <f>S18+'ENTRADA DE DATOS'!$H$39</f>
        <v>0.02</v>
      </c>
      <c r="V18" s="52"/>
      <c r="W18" s="243"/>
    </row>
    <row r="19" spans="2:23" ht="15.75" customHeight="1">
      <c r="B19" s="244"/>
      <c r="C19" s="245"/>
      <c r="D19" s="45"/>
      <c r="E19" s="245"/>
      <c r="F19" s="45"/>
      <c r="G19" s="245"/>
      <c r="H19" s="45"/>
      <c r="I19" s="245"/>
      <c r="J19" s="45"/>
      <c r="K19" s="245"/>
      <c r="L19" s="45"/>
      <c r="M19" s="245"/>
      <c r="N19" s="45"/>
      <c r="O19" s="245"/>
      <c r="P19" s="45"/>
      <c r="Q19" s="245"/>
      <c r="R19" s="45"/>
      <c r="S19" s="245"/>
      <c r="T19" s="45"/>
      <c r="U19" s="245"/>
      <c r="V19" s="45"/>
      <c r="W19" s="246"/>
    </row>
    <row r="20" spans="2:23" ht="15.75" customHeight="1">
      <c r="B20" s="214" t="s">
        <v>27</v>
      </c>
      <c r="C20" s="215">
        <f>'OWNER Consolidated'!C18</f>
        <v>11393931.25</v>
      </c>
      <c r="D20" s="216"/>
      <c r="E20" s="215">
        <f>'OWNER Consolidated'!E18</f>
        <v>11979404.025</v>
      </c>
      <c r="F20" s="216"/>
      <c r="G20" s="215">
        <f>'OWNER Consolidated'!G18</f>
        <v>12583738.138500003</v>
      </c>
      <c r="H20" s="216"/>
      <c r="I20" s="215">
        <f>'OWNER Consolidated'!I18</f>
        <v>13207453.85493</v>
      </c>
      <c r="J20" s="216"/>
      <c r="K20" s="215">
        <f>'OWNER Consolidated'!K18</f>
        <v>13851084.704761803</v>
      </c>
      <c r="L20" s="216"/>
      <c r="M20" s="215">
        <f>'OWNER Consolidated'!M18</f>
        <v>14515177.807044905</v>
      </c>
      <c r="N20" s="216"/>
      <c r="O20" s="215">
        <f>'OWNER Consolidated'!O18</f>
        <v>15200294.199537423</v>
      </c>
      <c r="P20" s="216"/>
      <c r="Q20" s="215">
        <f>'OWNER Consolidated'!Q18</f>
        <v>15907009.176606826</v>
      </c>
      <c r="R20" s="216"/>
      <c r="S20" s="215">
        <f>'OWNER Consolidated'!S18</f>
        <v>16635912.63507919</v>
      </c>
      <c r="T20" s="216"/>
      <c r="U20" s="215">
        <f>'OWNER Consolidated'!U18</f>
        <v>17387609.428219803</v>
      </c>
      <c r="V20" s="216"/>
      <c r="W20" s="215">
        <f>'OWNER Consolidated'!W18</f>
        <v>142661615.21967995</v>
      </c>
    </row>
    <row r="21" spans="2:23" s="56" customFormat="1" ht="15.75" customHeight="1">
      <c r="B21" s="172" t="s">
        <v>28</v>
      </c>
      <c r="C21" s="53"/>
      <c r="D21" s="54"/>
      <c r="E21" s="53"/>
      <c r="F21" s="54"/>
      <c r="G21" s="53"/>
      <c r="H21" s="54"/>
      <c r="I21" s="53"/>
      <c r="J21" s="54"/>
      <c r="K21" s="53"/>
      <c r="L21" s="54"/>
      <c r="M21" s="53"/>
      <c r="N21" s="54"/>
      <c r="O21" s="53"/>
      <c r="P21" s="54"/>
      <c r="Q21" s="53"/>
      <c r="R21" s="54"/>
      <c r="S21" s="53"/>
      <c r="T21" s="54"/>
      <c r="U21" s="53"/>
      <c r="V21" s="54"/>
      <c r="W21" s="55"/>
    </row>
    <row r="22" spans="2:23" ht="15.75" customHeight="1">
      <c r="B22" s="40" t="s">
        <v>29</v>
      </c>
      <c r="C22" s="47">
        <f>'OWNER Consolidated'!C20</f>
        <v>3024937.5</v>
      </c>
      <c r="D22" s="52">
        <f>C22/C20</f>
        <v>0.26548672566371684</v>
      </c>
      <c r="E22" s="47">
        <f>'OWNER Consolidated'!E20</f>
        <v>3180372.75</v>
      </c>
      <c r="F22" s="52">
        <f>E22/E20</f>
        <v>0.26548672566371678</v>
      </c>
      <c r="G22" s="47">
        <f>'OWNER Consolidated'!G20</f>
        <v>3340815.4350000001</v>
      </c>
      <c r="H22" s="52">
        <f>G22/G20</f>
        <v>0.26548672566371673</v>
      </c>
      <c r="I22" s="47">
        <f>'OWNER Consolidated'!I20</f>
        <v>3506403.6783000007</v>
      </c>
      <c r="J22" s="52">
        <f>I22/I20</f>
        <v>0.26548672566371684</v>
      </c>
      <c r="K22" s="47">
        <f>'OWNER Consolidated'!K20</f>
        <v>3677279.1251580007</v>
      </c>
      <c r="L22" s="52">
        <f>K22/K20</f>
        <v>0.26548672566371678</v>
      </c>
      <c r="M22" s="47">
        <f>'OWNER Consolidated'!M20</f>
        <v>3853587.028419001</v>
      </c>
      <c r="N22" s="52">
        <f>M22/M20</f>
        <v>0.26548672566371678</v>
      </c>
      <c r="O22" s="47">
        <f>'OWNER Consolidated'!O20</f>
        <v>4035476.3361603781</v>
      </c>
      <c r="P22" s="52">
        <f>O22/O20</f>
        <v>0.26548672566371684</v>
      </c>
      <c r="Q22" s="47">
        <f>'OWNER Consolidated'!Q20</f>
        <v>4223099.7814000426</v>
      </c>
      <c r="R22" s="52">
        <f>Q22/Q20</f>
        <v>0.26548672566371684</v>
      </c>
      <c r="S22" s="47">
        <f>'OWNER Consolidated'!S20</f>
        <v>4416613.9739148291</v>
      </c>
      <c r="T22" s="52">
        <f>S22/S20</f>
        <v>0.26548672566371678</v>
      </c>
      <c r="U22" s="47">
        <f>'OWNER Consolidated'!U20</f>
        <v>4616179.4942176472</v>
      </c>
      <c r="V22" s="52">
        <f>U22/U20</f>
        <v>0.26548672566371684</v>
      </c>
      <c r="W22" s="47">
        <f>'OWNER Consolidated'!W20</f>
        <v>37874765.1025699</v>
      </c>
    </row>
    <row r="23" spans="2:23" ht="15.75" customHeight="1">
      <c r="B23" s="40" t="s">
        <v>30</v>
      </c>
      <c r="C23" s="47">
        <f>'OWNER Consolidated'!C21</f>
        <v>3204061.25</v>
      </c>
      <c r="D23" s="52">
        <f>C23/C20</f>
        <v>0.28120770432066633</v>
      </c>
      <c r="E23" s="47">
        <f>'OWNER Consolidated'!E21</f>
        <v>3368700.7050000001</v>
      </c>
      <c r="F23" s="52">
        <f>E23/E20</f>
        <v>0.28120770432066633</v>
      </c>
      <c r="G23" s="47">
        <f>'OWNER Consolidated'!G21</f>
        <v>3538644.1137000006</v>
      </c>
      <c r="H23" s="52">
        <f>G23/G20</f>
        <v>0.28120770432066627</v>
      </c>
      <c r="I23" s="47">
        <f>'OWNER Consolidated'!I21</f>
        <v>3714037.7784659998</v>
      </c>
      <c r="J23" s="52">
        <f>I23/I20</f>
        <v>0.28120770432066627</v>
      </c>
      <c r="K23" s="47">
        <f>'OWNER Consolidated'!K21</f>
        <v>3895031.7321771602</v>
      </c>
      <c r="L23" s="52">
        <f>K23/K20</f>
        <v>0.28120770432066627</v>
      </c>
      <c r="M23" s="47">
        <f>'OWNER Consolidated'!M21</f>
        <v>4081779.8289253805</v>
      </c>
      <c r="N23" s="52">
        <f>M23/M20</f>
        <v>0.28120770432066627</v>
      </c>
      <c r="O23" s="47">
        <f>'OWNER Consolidated'!O21</f>
        <v>4274439.836850659</v>
      </c>
      <c r="P23" s="52">
        <f>O23/O20</f>
        <v>0.28120770432066633</v>
      </c>
      <c r="Q23" s="47">
        <f>'OWNER Consolidated'!Q21</f>
        <v>4473173.5331613775</v>
      </c>
      <c r="R23" s="52">
        <f>Q23/Q20</f>
        <v>0.28120770432066627</v>
      </c>
      <c r="S23" s="47">
        <f>'OWNER Consolidated'!S21</f>
        <v>4678146.8013897855</v>
      </c>
      <c r="T23" s="52">
        <f>S23/S20</f>
        <v>0.28120770432066627</v>
      </c>
      <c r="U23" s="47">
        <f>'OWNER Consolidated'!U21</f>
        <v>4889529.7309340648</v>
      </c>
      <c r="V23" s="52">
        <f>U23/U20</f>
        <v>0.28120770432066633</v>
      </c>
      <c r="W23" s="47">
        <f>'OWNER Consolidated'!W21</f>
        <v>40117545.310604423</v>
      </c>
    </row>
    <row r="24" spans="2:23" ht="15.75" customHeight="1">
      <c r="B24" s="40" t="s">
        <v>31</v>
      </c>
      <c r="C24" s="47">
        <f>'OWNER Consolidated'!C22</f>
        <v>1376050</v>
      </c>
      <c r="D24" s="52">
        <f>C24/C20</f>
        <v>0.12077043206663196</v>
      </c>
      <c r="E24" s="47">
        <f>'OWNER Consolidated'!E22</f>
        <v>1446757.8</v>
      </c>
      <c r="F24" s="52">
        <f>E24/E20</f>
        <v>0.12077043206663196</v>
      </c>
      <c r="G24" s="47">
        <f>'OWNER Consolidated'!G22</f>
        <v>1519743.4920000001</v>
      </c>
      <c r="H24" s="52">
        <f>G24/G20</f>
        <v>0.12077043206663193</v>
      </c>
      <c r="I24" s="47">
        <f>'OWNER Consolidated'!I22</f>
        <v>1595069.9085600001</v>
      </c>
      <c r="J24" s="52">
        <f>I24/I20</f>
        <v>0.12077043206663197</v>
      </c>
      <c r="K24" s="47">
        <f>'OWNER Consolidated'!K22</f>
        <v>1672801.4843856001</v>
      </c>
      <c r="L24" s="52">
        <f>K24/K20</f>
        <v>0.12077043206663195</v>
      </c>
      <c r="M24" s="47">
        <f>'OWNER Consolidated'!M22</f>
        <v>1753004.2952808002</v>
      </c>
      <c r="N24" s="52">
        <f>M24/M20</f>
        <v>0.12077043206663193</v>
      </c>
      <c r="O24" s="47">
        <f>'OWNER Consolidated'!O22</f>
        <v>1835746.0980180539</v>
      </c>
      <c r="P24" s="52">
        <f>O24/O20</f>
        <v>0.12077043206663195</v>
      </c>
      <c r="Q24" s="47">
        <f>'OWNER Consolidated'!Q22</f>
        <v>1921096.3711466854</v>
      </c>
      <c r="R24" s="52">
        <f>Q24/Q20</f>
        <v>0.12077043206663193</v>
      </c>
      <c r="S24" s="47">
        <f>'OWNER Consolidated'!S22</f>
        <v>2009126.3567612553</v>
      </c>
      <c r="T24" s="52">
        <f>S24/S20</f>
        <v>0.12077043206663195</v>
      </c>
      <c r="U24" s="47">
        <f>'OWNER Consolidated'!U22</f>
        <v>2099909.103251949</v>
      </c>
      <c r="V24" s="52">
        <f>U24/U20</f>
        <v>0.12077043206663196</v>
      </c>
      <c r="W24" s="47">
        <f>'OWNER Consolidated'!W22</f>
        <v>17229304.909404345</v>
      </c>
    </row>
    <row r="25" spans="2:23" ht="15.75" customHeight="1">
      <c r="B25" s="40" t="s">
        <v>32</v>
      </c>
      <c r="C25" s="47">
        <f>'OWNER Consolidated'!C23</f>
        <v>180310</v>
      </c>
      <c r="D25" s="52">
        <f>C25/C20</f>
        <v>1.5825091098386257E-2</v>
      </c>
      <c r="E25" s="47">
        <f>'OWNER Consolidated'!E23</f>
        <v>189575.16000000003</v>
      </c>
      <c r="F25" s="52">
        <f>E25/E20</f>
        <v>1.582509109838626E-2</v>
      </c>
      <c r="G25" s="47">
        <f>'OWNER Consolidated'!G23</f>
        <v>199138.80240000004</v>
      </c>
      <c r="H25" s="52">
        <f>G25/G20</f>
        <v>1.5825091098386257E-2</v>
      </c>
      <c r="I25" s="47">
        <f>'OWNER Consolidated'!I23</f>
        <v>209009.16043200003</v>
      </c>
      <c r="J25" s="52">
        <f>I25/I20</f>
        <v>1.582509109838626E-2</v>
      </c>
      <c r="K25" s="47">
        <f>'OWNER Consolidated'!K23</f>
        <v>219194.67726432005</v>
      </c>
      <c r="L25" s="52">
        <f>K25/K20</f>
        <v>1.5825091098386257E-2</v>
      </c>
      <c r="M25" s="47">
        <f>'OWNER Consolidated'!M23</f>
        <v>229704.01110576006</v>
      </c>
      <c r="N25" s="52">
        <f>M25/M20</f>
        <v>1.5825091098386257E-2</v>
      </c>
      <c r="O25" s="47">
        <f>'OWNER Consolidated'!O23</f>
        <v>240546.04042995194</v>
      </c>
      <c r="P25" s="52">
        <f>O25/O20</f>
        <v>1.5825091098386257E-2</v>
      </c>
      <c r="Q25" s="47">
        <f>'OWNER Consolidated'!Q23</f>
        <v>251729.8693226692</v>
      </c>
      <c r="R25" s="52">
        <f>Q25/Q20</f>
        <v>1.5825091098386257E-2</v>
      </c>
      <c r="S25" s="47">
        <f>'OWNER Consolidated'!S23</f>
        <v>263264.8329549231</v>
      </c>
      <c r="T25" s="52">
        <f>S25/S20</f>
        <v>1.5825091098386253E-2</v>
      </c>
      <c r="U25" s="47">
        <f>'OWNER Consolidated'!U23</f>
        <v>275160.50318473816</v>
      </c>
      <c r="V25" s="52">
        <f>U25/U20</f>
        <v>1.5825091098386257E-2</v>
      </c>
      <c r="W25" s="47">
        <f>'OWNER Consolidated'!W23</f>
        <v>2257633.0570943626</v>
      </c>
    </row>
    <row r="26" spans="2:23" ht="15.75" customHeight="1">
      <c r="B26" s="40" t="s">
        <v>33</v>
      </c>
      <c r="C26" s="47">
        <f>'OWNER Consolidated'!C24</f>
        <v>192172.5</v>
      </c>
      <c r="D26" s="52">
        <f>C26/C20</f>
        <v>1.6866215512753774E-2</v>
      </c>
      <c r="E26" s="47">
        <f>'OWNER Consolidated'!E24</f>
        <v>202047.21000000002</v>
      </c>
      <c r="F26" s="52">
        <f>E26/E20</f>
        <v>1.6866215512753774E-2</v>
      </c>
      <c r="G26" s="47">
        <f>'OWNER Consolidated'!G24</f>
        <v>212240.03940000004</v>
      </c>
      <c r="H26" s="52">
        <f>G26/G20</f>
        <v>1.6866215512753774E-2</v>
      </c>
      <c r="I26" s="47">
        <f>'OWNER Consolidated'!I24</f>
        <v>222759.76309200004</v>
      </c>
      <c r="J26" s="52">
        <f>I26/I20</f>
        <v>1.6866215512753777E-2</v>
      </c>
      <c r="K26" s="47">
        <f>'OWNER Consolidated'!K24</f>
        <v>233615.37971592005</v>
      </c>
      <c r="L26" s="52">
        <f>K26/K20</f>
        <v>1.6866215512753774E-2</v>
      </c>
      <c r="M26" s="47">
        <f>'OWNER Consolidated'!M24</f>
        <v>244816.11709956004</v>
      </c>
      <c r="N26" s="52">
        <f>M26/M20</f>
        <v>1.686621551275377E-2</v>
      </c>
      <c r="O26" s="47">
        <f>'OWNER Consolidated'!O24</f>
        <v>256371.43782665927</v>
      </c>
      <c r="P26" s="52">
        <f>O26/O20</f>
        <v>1.6866215512753774E-2</v>
      </c>
      <c r="Q26" s="47">
        <f>'OWNER Consolidated'!Q24</f>
        <v>268291.04493600264</v>
      </c>
      <c r="R26" s="52">
        <f>Q26/Q20</f>
        <v>1.686621551275377E-2</v>
      </c>
      <c r="S26" s="47">
        <f>'OWNER Consolidated'!S24</f>
        <v>280584.88775458903</v>
      </c>
      <c r="T26" s="52">
        <f>S26/S20</f>
        <v>1.6866215512753767E-2</v>
      </c>
      <c r="U26" s="47">
        <f>'OWNER Consolidated'!U24</f>
        <v>293263.16786794458</v>
      </c>
      <c r="V26" s="52">
        <f>U26/U20</f>
        <v>1.686621551275377E-2</v>
      </c>
      <c r="W26" s="47">
        <f>'OWNER Consolidated'!W24</f>
        <v>2406161.5476926756</v>
      </c>
    </row>
    <row r="27" spans="2:23" ht="15.75" customHeight="1">
      <c r="B27" s="40" t="s">
        <v>34</v>
      </c>
      <c r="C27" s="47">
        <f>'OWNER Consolidated'!C25</f>
        <v>3416400</v>
      </c>
      <c r="D27" s="52">
        <f>C27/C20</f>
        <v>0.29984383133784487</v>
      </c>
      <c r="E27" s="47">
        <f>'OWNER Consolidated'!E25</f>
        <v>3591950.4000000004</v>
      </c>
      <c r="F27" s="52">
        <f>E27/E20</f>
        <v>0.29984383133784487</v>
      </c>
      <c r="G27" s="47">
        <f>'OWNER Consolidated'!G25</f>
        <v>3773156.2560000005</v>
      </c>
      <c r="H27" s="52">
        <f>G27/G20</f>
        <v>0.29984383133784481</v>
      </c>
      <c r="I27" s="47">
        <f>'OWNER Consolidated'!I25</f>
        <v>3960173.5660800007</v>
      </c>
      <c r="J27" s="52">
        <f>I27/I20</f>
        <v>0.29984383133784492</v>
      </c>
      <c r="K27" s="47">
        <f>'OWNER Consolidated'!K25</f>
        <v>4153162.3060608013</v>
      </c>
      <c r="L27" s="52">
        <f>L26/K20</f>
        <v>1.2176819268858714E-9</v>
      </c>
      <c r="M27" s="47">
        <f>'OWNER Consolidated'!M25</f>
        <v>4352286.5262144012</v>
      </c>
      <c r="N27" s="52">
        <f>M27/M20</f>
        <v>0.29984383133784487</v>
      </c>
      <c r="O27" s="47">
        <f>'OWNER Consolidated'!O25</f>
        <v>4557714.4502517218</v>
      </c>
      <c r="P27" s="52">
        <f>O27/O20</f>
        <v>0.29984383133784492</v>
      </c>
      <c r="Q27" s="47">
        <f>'OWNER Consolidated'!Q25</f>
        <v>4769618.5766400481</v>
      </c>
      <c r="R27" s="52">
        <f>Q27/Q20</f>
        <v>0.29984383133784487</v>
      </c>
      <c r="S27" s="47">
        <f>'OWNER Consolidated'!S25</f>
        <v>4988175.7823038073</v>
      </c>
      <c r="T27" s="52">
        <f>S27/S20</f>
        <v>0.29984383133784487</v>
      </c>
      <c r="U27" s="47">
        <f>'OWNER Consolidated'!U25</f>
        <v>5213567.4287634604</v>
      </c>
      <c r="V27" s="52">
        <f>U27/U20</f>
        <v>0.29984383133784492</v>
      </c>
      <c r="W27" s="47">
        <f>'OWNER Consolidated'!W25</f>
        <v>42776205.292314246</v>
      </c>
    </row>
    <row r="28" spans="2:23" ht="15.75" customHeight="1">
      <c r="B28" s="40"/>
      <c r="C28" s="47"/>
      <c r="D28" s="52"/>
      <c r="E28" s="47"/>
      <c r="F28" s="52"/>
      <c r="G28" s="47"/>
      <c r="H28" s="52"/>
      <c r="I28" s="47"/>
      <c r="J28" s="52"/>
      <c r="K28" s="47"/>
      <c r="L28" s="52"/>
      <c r="M28" s="47"/>
      <c r="N28" s="52"/>
      <c r="O28" s="47"/>
      <c r="P28" s="52"/>
      <c r="Q28" s="47"/>
      <c r="R28" s="52"/>
      <c r="S28" s="47"/>
      <c r="T28" s="52"/>
      <c r="U28" s="47"/>
      <c r="V28" s="52"/>
      <c r="W28" s="47"/>
    </row>
    <row r="29" spans="2:23" ht="12.75" customHeight="1">
      <c r="B29" s="40"/>
      <c r="C29" s="47"/>
      <c r="D29" s="52"/>
      <c r="E29" s="47"/>
      <c r="F29" s="52"/>
      <c r="G29" s="47"/>
      <c r="H29" s="52"/>
      <c r="I29" s="47"/>
      <c r="J29" s="52"/>
      <c r="K29" s="47"/>
      <c r="L29" s="52"/>
      <c r="M29" s="47"/>
      <c r="N29" s="52"/>
      <c r="O29" s="47"/>
      <c r="P29" s="52"/>
      <c r="Q29" s="47"/>
      <c r="R29" s="52"/>
      <c r="S29" s="47"/>
      <c r="T29" s="52"/>
      <c r="U29" s="47"/>
      <c r="V29" s="52"/>
      <c r="W29" s="47"/>
    </row>
    <row r="30" spans="2:23" ht="15.75" customHeight="1" thickBot="1">
      <c r="B30" s="217" t="s">
        <v>35</v>
      </c>
      <c r="C30" s="218">
        <f>SUM(C22:C29)</f>
        <v>11393931.25</v>
      </c>
      <c r="D30" s="219">
        <f>C30/C20</f>
        <v>1</v>
      </c>
      <c r="E30" s="218">
        <f>SUM(E22:E29)</f>
        <v>11979404.025</v>
      </c>
      <c r="F30" s="219">
        <f>E30/E20</f>
        <v>1</v>
      </c>
      <c r="G30" s="218">
        <f>SUM(G22:G29)</f>
        <v>12583738.138500003</v>
      </c>
      <c r="H30" s="219">
        <f>G30/G20</f>
        <v>1</v>
      </c>
      <c r="I30" s="218">
        <f>SUM(I22:I29)</f>
        <v>13207453.85493</v>
      </c>
      <c r="J30" s="219">
        <f>I30/I20</f>
        <v>1</v>
      </c>
      <c r="K30" s="218">
        <f>SUM(K22:K29)</f>
        <v>13851084.704761803</v>
      </c>
      <c r="L30" s="219">
        <f>K30/K20</f>
        <v>1</v>
      </c>
      <c r="M30" s="218">
        <f>SUM(M22:M29)</f>
        <v>14515177.807044905</v>
      </c>
      <c r="N30" s="219">
        <f>M30/M20</f>
        <v>1</v>
      </c>
      <c r="O30" s="218">
        <f>SUM(O22:O29)</f>
        <v>15200294.199537423</v>
      </c>
      <c r="P30" s="219">
        <f>O30/O20</f>
        <v>1</v>
      </c>
      <c r="Q30" s="218">
        <f>SUM(Q22:Q29)</f>
        <v>15907009.176606826</v>
      </c>
      <c r="R30" s="219">
        <f>Q30/Q20</f>
        <v>1</v>
      </c>
      <c r="S30" s="218">
        <f>SUM(S22:S29)</f>
        <v>16635912.63507919</v>
      </c>
      <c r="T30" s="219">
        <f>S30/S20</f>
        <v>1</v>
      </c>
      <c r="U30" s="218">
        <f>SUM(U22:U29)</f>
        <v>17387609.428219803</v>
      </c>
      <c r="V30" s="219">
        <f>U30/U20</f>
        <v>1</v>
      </c>
      <c r="W30" s="220">
        <f>SUM(W22:W29)</f>
        <v>142661615.21967995</v>
      </c>
    </row>
    <row r="31" spans="2:23" ht="15.75" customHeight="1" thickTop="1" thickBot="1">
      <c r="B31" s="91"/>
      <c r="C31" s="37"/>
      <c r="D31" s="45"/>
      <c r="E31" s="37"/>
      <c r="F31" s="45"/>
      <c r="G31" s="37"/>
      <c r="H31" s="45"/>
      <c r="I31" s="37"/>
      <c r="J31" s="45"/>
      <c r="K31" s="37"/>
      <c r="L31" s="45"/>
      <c r="M31" s="37"/>
      <c r="N31" s="45"/>
      <c r="O31" s="37"/>
      <c r="P31" s="45"/>
      <c r="Q31" s="37"/>
      <c r="R31" s="45"/>
      <c r="S31" s="37"/>
      <c r="T31" s="45"/>
      <c r="U31" s="37"/>
      <c r="V31" s="45"/>
      <c r="W31" s="44"/>
    </row>
    <row r="32" spans="2:23" s="56" customFormat="1" ht="15.75" customHeight="1">
      <c r="B32" s="176" t="s">
        <v>28</v>
      </c>
      <c r="C32" s="63"/>
      <c r="D32" s="250" t="s">
        <v>36</v>
      </c>
      <c r="E32" s="251"/>
      <c r="F32" s="250" t="s">
        <v>36</v>
      </c>
      <c r="G32" s="251"/>
      <c r="H32" s="250" t="s">
        <v>36</v>
      </c>
      <c r="I32" s="251"/>
      <c r="J32" s="250" t="s">
        <v>36</v>
      </c>
      <c r="K32" s="251"/>
      <c r="L32" s="250" t="s">
        <v>36</v>
      </c>
      <c r="M32" s="251"/>
      <c r="N32" s="250" t="s">
        <v>36</v>
      </c>
      <c r="O32" s="251"/>
      <c r="P32" s="250" t="s">
        <v>36</v>
      </c>
      <c r="Q32" s="251"/>
      <c r="R32" s="250" t="s">
        <v>36</v>
      </c>
      <c r="S32" s="251"/>
      <c r="T32" s="250" t="s">
        <v>36</v>
      </c>
      <c r="U32" s="251"/>
      <c r="V32" s="250" t="s">
        <v>36</v>
      </c>
      <c r="W32" s="64"/>
    </row>
    <row r="33" spans="2:23" ht="15.75" customHeight="1">
      <c r="B33" s="177" t="s">
        <v>37</v>
      </c>
      <c r="C33" s="97">
        <f>C30</f>
        <v>11393931.25</v>
      </c>
      <c r="D33" s="66">
        <f>C33/C$54</f>
        <v>0.88495575221238942</v>
      </c>
      <c r="E33" s="97">
        <f>E30</f>
        <v>11979404.025</v>
      </c>
      <c r="F33" s="66">
        <f>E33/E$54</f>
        <v>0.88495575221238942</v>
      </c>
      <c r="G33" s="97">
        <f>G30</f>
        <v>12583738.138500003</v>
      </c>
      <c r="H33" s="66">
        <f>G33/G$54</f>
        <v>0.88495575221238931</v>
      </c>
      <c r="I33" s="97">
        <f>I30</f>
        <v>13207453.85493</v>
      </c>
      <c r="J33" s="66">
        <f>I33/I$54</f>
        <v>0.88495575221238942</v>
      </c>
      <c r="K33" s="97">
        <f>K30</f>
        <v>13851084.704761803</v>
      </c>
      <c r="L33" s="66">
        <f>K33/K$54</f>
        <v>0.88495575221238942</v>
      </c>
      <c r="M33" s="97">
        <f>M30</f>
        <v>14515177.807044905</v>
      </c>
      <c r="N33" s="66">
        <f>M33/M$54</f>
        <v>0.88495575221238942</v>
      </c>
      <c r="O33" s="97">
        <f>O30</f>
        <v>15200294.199537423</v>
      </c>
      <c r="P33" s="66">
        <f>O33/O$54</f>
        <v>0.88495575221238931</v>
      </c>
      <c r="Q33" s="97">
        <f>Q30</f>
        <v>15907009.176606826</v>
      </c>
      <c r="R33" s="66">
        <f>Q33/Q$54</f>
        <v>0.88495575221238942</v>
      </c>
      <c r="S33" s="97">
        <f>S30</f>
        <v>16635912.63507919</v>
      </c>
      <c r="T33" s="66">
        <f>S33/S$54</f>
        <v>0.88495575221238931</v>
      </c>
      <c r="U33" s="97">
        <f>U30</f>
        <v>17387609.428219803</v>
      </c>
      <c r="V33" s="66">
        <f>U33/U$54</f>
        <v>0.88495575221238931</v>
      </c>
      <c r="W33" s="98">
        <f>SUM(C33,E33,G33,I33,K33,M33,O33,Q33,S33,U33)</f>
        <v>142661615.21967995</v>
      </c>
    </row>
    <row r="34" spans="2:23" ht="15.75" customHeight="1">
      <c r="B34" s="67" t="s">
        <v>38</v>
      </c>
      <c r="C34" s="99">
        <f>'OWNER Consolidated'!C32</f>
        <v>854544.84375</v>
      </c>
      <c r="D34" s="4">
        <f>'OWNER Consolidated'!D32</f>
        <v>7.4999999999999997E-2</v>
      </c>
      <c r="E34" s="99">
        <f>'OWNER Consolidated'!E32</f>
        <v>898455.301875</v>
      </c>
      <c r="F34" s="4">
        <f>'OWNER Consolidated'!F32</f>
        <v>7.4999999999999997E-2</v>
      </c>
      <c r="G34" s="99">
        <f>'OWNER Consolidated'!G32</f>
        <v>943780.36038750014</v>
      </c>
      <c r="H34" s="4">
        <f>'OWNER Consolidated'!H32</f>
        <v>7.4999999999999997E-2</v>
      </c>
      <c r="I34" s="99">
        <f>'OWNER Consolidated'!I32</f>
        <v>990559.03911975003</v>
      </c>
      <c r="J34" s="4">
        <f>'OWNER Consolidated'!J32</f>
        <v>7.4999999999999997E-2</v>
      </c>
      <c r="K34" s="99">
        <f>'OWNER Consolidated'!K32</f>
        <v>1038831.3528571352</v>
      </c>
      <c r="L34" s="4">
        <f>'OWNER Consolidated'!L32</f>
        <v>7.4999999999999997E-2</v>
      </c>
      <c r="M34" s="99">
        <f>'OWNER Consolidated'!M32</f>
        <v>1088638.3355283677</v>
      </c>
      <c r="N34" s="4">
        <f>'OWNER Consolidated'!N32</f>
        <v>7.4999999999999997E-2</v>
      </c>
      <c r="O34" s="99">
        <f>'OWNER Consolidated'!O32</f>
        <v>1140022.0649653068</v>
      </c>
      <c r="P34" s="4">
        <f>'OWNER Consolidated'!P32</f>
        <v>7.4999999999999997E-2</v>
      </c>
      <c r="Q34" s="99">
        <f>'OWNER Consolidated'!Q32</f>
        <v>1193025.6882455118</v>
      </c>
      <c r="R34" s="4">
        <f>'OWNER Consolidated'!R32</f>
        <v>7.4999999999999997E-2</v>
      </c>
      <c r="S34" s="99">
        <f>'OWNER Consolidated'!S32</f>
        <v>1247693.4476309391</v>
      </c>
      <c r="T34" s="4">
        <f>'OWNER Consolidated'!T32</f>
        <v>7.4999999999999997E-2</v>
      </c>
      <c r="U34" s="99">
        <f>'OWNER Consolidated'!U32</f>
        <v>1304070.7071164853</v>
      </c>
      <c r="V34" s="4">
        <f>'OWNER Consolidated'!V32</f>
        <v>7.4999999999999997E-2</v>
      </c>
      <c r="W34" s="100">
        <f>SUM(C34,E34,G34,I34,K34,M34,O34,Q34,S34,U34)</f>
        <v>10699621.141475994</v>
      </c>
    </row>
    <row r="35" spans="2:23" ht="15.75" customHeight="1">
      <c r="B35" s="67" t="s">
        <v>39</v>
      </c>
      <c r="C35" s="101">
        <f>'OWNER Consolidated'!C33</f>
        <v>1652120.0312499998</v>
      </c>
      <c r="D35" s="4">
        <f>'OWNER Consolidated'!D33</f>
        <v>0.14499999999999999</v>
      </c>
      <c r="E35" s="101">
        <f>'OWNER Consolidated'!E33</f>
        <v>1737013.5836249997</v>
      </c>
      <c r="F35" s="4">
        <f>'OWNER Consolidated'!F33</f>
        <v>0.14499999999999999</v>
      </c>
      <c r="G35" s="101">
        <f>'OWNER Consolidated'!G33</f>
        <v>1824642.0300825001</v>
      </c>
      <c r="H35" s="4">
        <f>'OWNER Consolidated'!H33</f>
        <v>0.14499999999999999</v>
      </c>
      <c r="I35" s="101">
        <f>'OWNER Consolidated'!I33</f>
        <v>1915080.8089648499</v>
      </c>
      <c r="J35" s="4">
        <f>'OWNER Consolidated'!J33</f>
        <v>0.14499999999999999</v>
      </c>
      <c r="K35" s="101">
        <f>'OWNER Consolidated'!K33</f>
        <v>2008407.2821904612</v>
      </c>
      <c r="L35" s="4">
        <f>'OWNER Consolidated'!L33</f>
        <v>0.14499999999999999</v>
      </c>
      <c r="M35" s="101">
        <f>'OWNER Consolidated'!M33</f>
        <v>2104700.7820215109</v>
      </c>
      <c r="N35" s="4">
        <f>'OWNER Consolidated'!N33</f>
        <v>0.14499999999999999</v>
      </c>
      <c r="O35" s="101">
        <f>'OWNER Consolidated'!O33</f>
        <v>2204042.6589329261</v>
      </c>
      <c r="P35" s="4">
        <f>'OWNER Consolidated'!P33</f>
        <v>0.14499999999999999</v>
      </c>
      <c r="Q35" s="101">
        <f>'OWNER Consolidated'!Q33</f>
        <v>2306516.3306079898</v>
      </c>
      <c r="R35" s="4">
        <f>'OWNER Consolidated'!R33</f>
        <v>0.14499999999999999</v>
      </c>
      <c r="S35" s="101">
        <f>'OWNER Consolidated'!S33</f>
        <v>2412207.3320864826</v>
      </c>
      <c r="T35" s="4">
        <f>'OWNER Consolidated'!T33</f>
        <v>0.14499999999999999</v>
      </c>
      <c r="U35" s="101">
        <f>'OWNER Consolidated'!U33</f>
        <v>2521203.3670918709</v>
      </c>
      <c r="V35" s="4">
        <f>'OWNER Consolidated'!V33</f>
        <v>0.14499999999999999</v>
      </c>
      <c r="W35" s="100">
        <f>SUM(C35,E35,G35,I35,K35,M35,O35,Q35,S35,U35)</f>
        <v>20685934.206853591</v>
      </c>
    </row>
    <row r="36" spans="2:23" ht="15.75" customHeight="1" thickBot="1">
      <c r="B36" s="217" t="s">
        <v>40</v>
      </c>
      <c r="C36" s="218">
        <f>C33-C35-C34</f>
        <v>8887266.375</v>
      </c>
      <c r="D36" s="219">
        <f>C36/C$54</f>
        <v>0.69026548672566368</v>
      </c>
      <c r="E36" s="218">
        <f>E33-E35-E34</f>
        <v>9343935.1394999996</v>
      </c>
      <c r="F36" s="219">
        <f>E36/E$54</f>
        <v>0.69026548672566368</v>
      </c>
      <c r="G36" s="218">
        <f>G33-G35-G34</f>
        <v>9815315.7480300032</v>
      </c>
      <c r="H36" s="219">
        <f>G36/G$54</f>
        <v>0.69026548672566368</v>
      </c>
      <c r="I36" s="218">
        <f>I33-I35-I34</f>
        <v>10301814.0068454</v>
      </c>
      <c r="J36" s="219">
        <f>I36/I$54</f>
        <v>0.69026548672566368</v>
      </c>
      <c r="K36" s="218">
        <f>K33-K35-K34</f>
        <v>10803846.069714207</v>
      </c>
      <c r="L36" s="219">
        <f>K36/K$54</f>
        <v>0.69026548672566379</v>
      </c>
      <c r="M36" s="218">
        <f>M33-M35-M34</f>
        <v>11321838.689495025</v>
      </c>
      <c r="N36" s="219">
        <f>M36/M$54</f>
        <v>0.69026548672566368</v>
      </c>
      <c r="O36" s="218">
        <f>O33-O35-O34</f>
        <v>11856229.475639191</v>
      </c>
      <c r="P36" s="219">
        <f>O36/O$54</f>
        <v>0.69026548672566379</v>
      </c>
      <c r="Q36" s="218">
        <f>Q33-Q35-Q34</f>
        <v>12407467.157753324</v>
      </c>
      <c r="R36" s="219">
        <f>Q36/Q$54</f>
        <v>0.69026548672566368</v>
      </c>
      <c r="S36" s="218">
        <f>S33-S35-S34</f>
        <v>12976011.855361767</v>
      </c>
      <c r="T36" s="219">
        <f>S36/S$54</f>
        <v>0.69026548672566357</v>
      </c>
      <c r="U36" s="218">
        <f>U33-U35-U34</f>
        <v>13562335.354011446</v>
      </c>
      <c r="V36" s="219">
        <f>U36/U$54</f>
        <v>0.69026548672566368</v>
      </c>
      <c r="W36" s="220">
        <f>W33-W35-W34</f>
        <v>111276059.87135036</v>
      </c>
    </row>
    <row r="37" spans="2:23" ht="15.75" customHeight="1" thickTop="1" thickBot="1">
      <c r="B37" s="91"/>
      <c r="C37" s="37"/>
      <c r="D37" s="45"/>
      <c r="E37" s="37"/>
      <c r="F37" s="45"/>
      <c r="G37" s="37"/>
      <c r="H37" s="45"/>
      <c r="I37" s="37"/>
      <c r="J37" s="45"/>
      <c r="K37" s="37"/>
      <c r="L37" s="45"/>
      <c r="M37" s="37"/>
      <c r="N37" s="45"/>
      <c r="O37" s="37"/>
      <c r="P37" s="45"/>
      <c r="Q37" s="37"/>
      <c r="R37" s="45"/>
      <c r="S37" s="37"/>
      <c r="T37" s="45"/>
      <c r="U37" s="37"/>
      <c r="V37" s="45"/>
      <c r="W37" s="44"/>
    </row>
    <row r="38" spans="2:23" ht="15.75" customHeight="1">
      <c r="B38" s="247" t="s">
        <v>41</v>
      </c>
      <c r="C38" s="1"/>
      <c r="D38" s="2"/>
      <c r="E38" s="1"/>
      <c r="F38" s="2"/>
      <c r="G38" s="1"/>
      <c r="H38" s="2"/>
      <c r="I38" s="1"/>
      <c r="J38" s="2"/>
      <c r="K38" s="1"/>
      <c r="L38" s="2"/>
      <c r="M38" s="1"/>
      <c r="N38" s="2"/>
      <c r="O38" s="1"/>
      <c r="P38" s="2"/>
      <c r="Q38" s="1"/>
      <c r="R38" s="2"/>
      <c r="S38" s="1"/>
      <c r="T38" s="2"/>
      <c r="U38" s="1"/>
      <c r="V38" s="2"/>
      <c r="W38" s="3"/>
    </row>
    <row r="39" spans="2:23" ht="15.75" customHeight="1">
      <c r="B39" s="248" t="s">
        <v>42</v>
      </c>
      <c r="C39" s="101">
        <f>C20*C17</f>
        <v>1253332.4375</v>
      </c>
      <c r="D39" s="4">
        <f>C39/C54</f>
        <v>9.7345132743362831E-2</v>
      </c>
      <c r="E39" s="101">
        <f>E20*E17</f>
        <v>1317734.4427500002</v>
      </c>
      <c r="F39" s="4">
        <f>E39/E54</f>
        <v>9.7345132743362844E-2</v>
      </c>
      <c r="G39" s="101">
        <f>G20*G17</f>
        <v>1384211.1952350005</v>
      </c>
      <c r="H39" s="4">
        <f>G39/G54</f>
        <v>9.7345132743362831E-2</v>
      </c>
      <c r="I39" s="101">
        <f>I20*I17</f>
        <v>1452819.9240423001</v>
      </c>
      <c r="J39" s="4">
        <f>I39/I54</f>
        <v>9.7345132743362831E-2</v>
      </c>
      <c r="K39" s="101">
        <f>K20*K17</f>
        <v>1523619.3175237984</v>
      </c>
      <c r="L39" s="4">
        <f>K39/K54</f>
        <v>9.7345132743362844E-2</v>
      </c>
      <c r="M39" s="101">
        <f>M20*M17</f>
        <v>1596669.5587749395</v>
      </c>
      <c r="N39" s="4">
        <f>M39/M54</f>
        <v>9.7345132743362831E-2</v>
      </c>
      <c r="O39" s="101">
        <f>O20*O17</f>
        <v>1672032.3619491165</v>
      </c>
      <c r="P39" s="4">
        <f>O39/O54</f>
        <v>9.7345132743362831E-2</v>
      </c>
      <c r="Q39" s="101">
        <f>Q20*Q17</f>
        <v>1749771.0094267509</v>
      </c>
      <c r="R39" s="4">
        <f>Q39/Q54</f>
        <v>9.7345132743362831E-2</v>
      </c>
      <c r="S39" s="101">
        <f>S20*S17</f>
        <v>1829950.3898587108</v>
      </c>
      <c r="T39" s="4">
        <f>S39/S54</f>
        <v>9.7345132743362817E-2</v>
      </c>
      <c r="U39" s="101">
        <f>U20*U17</f>
        <v>1912637.0371041782</v>
      </c>
      <c r="V39" s="4">
        <f>U39/U54</f>
        <v>9.7345132743362817E-2</v>
      </c>
      <c r="W39" s="105">
        <f t="shared" ref="W39" si="0">SUM(C39:V39)</f>
        <v>15692778.647616118</v>
      </c>
    </row>
    <row r="40" spans="2:23" ht="15.75" customHeight="1">
      <c r="B40" s="79" t="s">
        <v>43</v>
      </c>
      <c r="C40" s="93">
        <f>$C$39*'ENTRADA DE DATOS'!B43</f>
        <v>375999.73125000001</v>
      </c>
      <c r="D40" s="4">
        <f>C40/C54</f>
        <v>2.9203539823008849E-2</v>
      </c>
      <c r="E40" s="93">
        <f>E$39*('ENTRADA DE DATOS'!$B$43+'ENTRADA DE DATOS'!$H$43)</f>
        <v>395320.33282500005</v>
      </c>
      <c r="F40" s="4">
        <f>E40/E54</f>
        <v>2.9203539823008856E-2</v>
      </c>
      <c r="G40" s="93">
        <f>G$39*('ENTRADA DE DATOS'!$B$43+'ENTRADA DE DATOS'!$H$43)</f>
        <v>415263.3585705001</v>
      </c>
      <c r="H40" s="4">
        <f>G40/G54</f>
        <v>2.9203539823008846E-2</v>
      </c>
      <c r="I40" s="93">
        <f>I$39*('ENTRADA DE DATOS'!$B$43+'ENTRADA DE DATOS'!$H$43)</f>
        <v>435845.97721268999</v>
      </c>
      <c r="J40" s="4">
        <f>I40/I54</f>
        <v>2.9203539823008849E-2</v>
      </c>
      <c r="K40" s="93">
        <f>K$39*('ENTRADA DE DATOS'!$B$43+'ENTRADA DE DATOS'!$H$43)</f>
        <v>457085.79525713954</v>
      </c>
      <c r="L40" s="4">
        <f>K40/K54</f>
        <v>2.9203539823008853E-2</v>
      </c>
      <c r="M40" s="93">
        <f>M$39*('ENTRADA DE DATOS'!$B$43+'ENTRADA DE DATOS'!$H$43)</f>
        <v>479000.86763248185</v>
      </c>
      <c r="N40" s="4">
        <f>M40/M54</f>
        <v>2.9203539823008853E-2</v>
      </c>
      <c r="O40" s="93">
        <f>O$39*('ENTRADA DE DATOS'!$B$43+'ENTRADA DE DATOS'!$H$43)</f>
        <v>501609.70858473494</v>
      </c>
      <c r="P40" s="4">
        <f>O40/O54</f>
        <v>2.9203539823008849E-2</v>
      </c>
      <c r="Q40" s="93">
        <f>Q$39*('ENTRADA DE DATOS'!$B$43+'ENTRADA DE DATOS'!$H$43)</f>
        <v>524931.30282802531</v>
      </c>
      <c r="R40" s="4">
        <f>Q40/Q54</f>
        <v>2.9203539823008853E-2</v>
      </c>
      <c r="S40" s="93">
        <f>S$39*('ENTRADA DE DATOS'!$B$43+'ENTRADA DE DATOS'!$H$43)</f>
        <v>548985.11695761327</v>
      </c>
      <c r="T40" s="4">
        <f>S40/S54</f>
        <v>2.9203539823008849E-2</v>
      </c>
      <c r="U40" s="93">
        <f>U$39*('ENTRADA DE DATOS'!$B$43+'ENTRADA DE DATOS'!$H$43)</f>
        <v>573791.11113125342</v>
      </c>
      <c r="V40" s="4">
        <f>U40/U54</f>
        <v>2.9203539823008846E-2</v>
      </c>
      <c r="W40" s="100">
        <f>SUM(C40,E40,G40,I40,K40,M40,O40,Q40,S40,U40)</f>
        <v>4707833.3022494381</v>
      </c>
    </row>
    <row r="41" spans="2:23" ht="15.75" customHeight="1">
      <c r="B41" s="79" t="s">
        <v>44</v>
      </c>
      <c r="C41" s="93">
        <f>$C$39*'ENTRADA DE DATOS'!B44</f>
        <v>200533.19</v>
      </c>
      <c r="D41" s="4">
        <f>C41/C54</f>
        <v>1.5575221238938054E-2</v>
      </c>
      <c r="E41" s="93">
        <f>E$39*('ENTRADA DE DATOS'!$B$44+'ENTRADA DE DATOS'!$H$44)</f>
        <v>210837.51084000003</v>
      </c>
      <c r="F41" s="4">
        <f>E41/E54</f>
        <v>1.5575221238938057E-2</v>
      </c>
      <c r="G41" s="93">
        <f>G$39*('ENTRADA DE DATOS'!$B$44+'ENTRADA DE DATOS'!$H$44)</f>
        <v>221473.79123760009</v>
      </c>
      <c r="H41" s="4">
        <f>G41/G54</f>
        <v>1.5575221238938054E-2</v>
      </c>
      <c r="I41" s="93">
        <f>I$39*('ENTRADA DE DATOS'!$B$44+'ENTRADA DE DATOS'!$H$44)</f>
        <v>232451.18784676801</v>
      </c>
      <c r="J41" s="4">
        <f>I41/I54</f>
        <v>1.5575221238938054E-2</v>
      </c>
      <c r="K41" s="93">
        <f>K$39*('ENTRADA DE DATOS'!$B$44+'ENTRADA DE DATOS'!$H$44)</f>
        <v>243779.09080380775</v>
      </c>
      <c r="L41" s="4">
        <f>K41/K54</f>
        <v>1.5575221238938055E-2</v>
      </c>
      <c r="M41" s="93">
        <f>M$39*('ENTRADA DE DATOS'!$B$44+'ENTRADA DE DATOS'!$H$44)</f>
        <v>255467.12940399032</v>
      </c>
      <c r="N41" s="4">
        <f>M41/M54</f>
        <v>1.5575221238938054E-2</v>
      </c>
      <c r="O41" s="93">
        <f>O$39*('ENTRADA DE DATOS'!$B$44+'ENTRADA DE DATOS'!$H$44)</f>
        <v>267525.17791185866</v>
      </c>
      <c r="P41" s="4">
        <f>O41/O54</f>
        <v>1.5575221238938054E-2</v>
      </c>
      <c r="Q41" s="93">
        <f>Q$39*('ENTRADA DE DATOS'!$B$44+'ENTRADA DE DATOS'!$H$44)</f>
        <v>279963.36150828016</v>
      </c>
      <c r="R41" s="4">
        <f>Q41/Q54</f>
        <v>1.5575221238938054E-2</v>
      </c>
      <c r="S41" s="93">
        <f>S$39*('ENTRADA DE DATOS'!$B$44+'ENTRADA DE DATOS'!$H$44)</f>
        <v>292792.06237739371</v>
      </c>
      <c r="T41" s="4">
        <f>S41/S54</f>
        <v>1.557522123893805E-2</v>
      </c>
      <c r="U41" s="93">
        <f>U$39*('ENTRADA DE DATOS'!$B$44+'ENTRADA DE DATOS'!$H$44)</f>
        <v>306021.92593666853</v>
      </c>
      <c r="V41" s="4">
        <f>U41/U54</f>
        <v>1.5575221238938052E-2</v>
      </c>
      <c r="W41" s="100">
        <f t="shared" ref="W41:W43" si="1">SUM(C41,E41,G41,I41,K41,M41,O41,Q41,S41,U41)</f>
        <v>2510844.4278663672</v>
      </c>
    </row>
    <row r="42" spans="2:23" ht="15.75" customHeight="1">
      <c r="B42" s="79" t="s">
        <v>45</v>
      </c>
      <c r="C42" s="93">
        <f>$C$39*'ENTRADA DE DATOS'!B45</f>
        <v>73946.6138125</v>
      </c>
      <c r="D42" s="4">
        <f>C42/C54</f>
        <v>5.7433628318584069E-3</v>
      </c>
      <c r="E42" s="93">
        <f>E$39*('ENTRADA DE DATOS'!$B$45+'ENTRADA DE DATOS'!$H$45)</f>
        <v>77746.332122250009</v>
      </c>
      <c r="F42" s="4">
        <f>E42/E54</f>
        <v>5.7433628318584078E-3</v>
      </c>
      <c r="G42" s="93">
        <f>G$39*('ENTRADA DE DATOS'!$B$45+'ENTRADA DE DATOS'!$H$45)</f>
        <v>81668.460518865017</v>
      </c>
      <c r="H42" s="4">
        <f>G42/G54</f>
        <v>5.7433628318584061E-3</v>
      </c>
      <c r="I42" s="93">
        <f>I$39*('ENTRADA DE DATOS'!$B$45+'ENTRADA DE DATOS'!$H$45)</f>
        <v>85716.375518495697</v>
      </c>
      <c r="J42" s="4">
        <f>I42/I54</f>
        <v>5.7433628318584069E-3</v>
      </c>
      <c r="K42" s="93">
        <f>K$39*('ENTRADA DE DATOS'!$B$45+'ENTRADA DE DATOS'!$H$45)</f>
        <v>89893.539733904108</v>
      </c>
      <c r="L42" s="4">
        <f>K42/K54</f>
        <v>5.7433628318584078E-3</v>
      </c>
      <c r="M42" s="93">
        <f>M$39*('ENTRADA DE DATOS'!$B$45+'ENTRADA DE DATOS'!$H$45)</f>
        <v>94203.503967721423</v>
      </c>
      <c r="N42" s="4">
        <f>M42/M54</f>
        <v>5.7433628318584069E-3</v>
      </c>
      <c r="O42" s="93">
        <f>O$39*('ENTRADA DE DATOS'!$B$45+'ENTRADA DE DATOS'!$H$45)</f>
        <v>98649.909354997872</v>
      </c>
      <c r="P42" s="4">
        <f>O42/O54</f>
        <v>5.7433628318584069E-3</v>
      </c>
      <c r="Q42" s="93">
        <f>Q$39*('ENTRADA DE DATOS'!$B$45+'ENTRADA DE DATOS'!$H$45)</f>
        <v>103236.48955617831</v>
      </c>
      <c r="R42" s="4">
        <f>Q42/Q54</f>
        <v>5.7433628318584069E-3</v>
      </c>
      <c r="S42" s="93">
        <f>S$39*('ENTRADA DE DATOS'!$B$45+'ENTRADA DE DATOS'!$H$45)</f>
        <v>107967.07300166393</v>
      </c>
      <c r="T42" s="4">
        <f>S42/S54</f>
        <v>5.7433628318584061E-3</v>
      </c>
      <c r="U42" s="93">
        <f>U$39*('ENTRADA DE DATOS'!$B$45+'ENTRADA DE DATOS'!$H$45)</f>
        <v>112845.58518914651</v>
      </c>
      <c r="V42" s="4">
        <f>U42/U54</f>
        <v>5.7433628318584061E-3</v>
      </c>
      <c r="W42" s="100">
        <f t="shared" si="1"/>
        <v>925873.882775723</v>
      </c>
    </row>
    <row r="43" spans="2:23" ht="15.75" customHeight="1">
      <c r="B43" s="79" t="s">
        <v>46</v>
      </c>
      <c r="C43" s="93">
        <f>$C$39*'ENTRADA DE DATOS'!B46</f>
        <v>125333.24375000001</v>
      </c>
      <c r="D43" s="4">
        <f>C43/C54</f>
        <v>9.7345132743362831E-3</v>
      </c>
      <c r="E43" s="93">
        <f>E$39*('ENTRADA DE DATOS'!$B$46+'ENTRADA DE DATOS'!$H$46)</f>
        <v>131773.44427500002</v>
      </c>
      <c r="F43" s="4">
        <f>E43/E54</f>
        <v>9.7345132743362848E-3</v>
      </c>
      <c r="G43" s="93">
        <f>G$39*('ENTRADA DE DATOS'!$B$46+'ENTRADA DE DATOS'!$H$46)</f>
        <v>138421.11952350006</v>
      </c>
      <c r="H43" s="4">
        <f>G43/G54</f>
        <v>9.7345132743362848E-3</v>
      </c>
      <c r="I43" s="93">
        <f>I$39*('ENTRADA DE DATOS'!$B$46+'ENTRADA DE DATOS'!$H$46)</f>
        <v>145281.99240423003</v>
      </c>
      <c r="J43" s="4">
        <f>I43/I54</f>
        <v>9.7345132743362848E-3</v>
      </c>
      <c r="K43" s="93">
        <f>K$39*('ENTRADA DE DATOS'!$B$46+'ENTRADA DE DATOS'!$H$46)</f>
        <v>152361.93175237984</v>
      </c>
      <c r="L43" s="4">
        <f>K43/K54</f>
        <v>9.7345132743362848E-3</v>
      </c>
      <c r="M43" s="93">
        <f>M$39*('ENTRADA DE DATOS'!$B$46+'ENTRADA DE DATOS'!$H$46)</f>
        <v>159666.95587749395</v>
      </c>
      <c r="N43" s="4">
        <f>M43/M54</f>
        <v>9.7345132743362831E-3</v>
      </c>
      <c r="O43" s="93">
        <f>O$39*('ENTRADA DE DATOS'!$B$46+'ENTRADA DE DATOS'!$H$46)</f>
        <v>167203.23619491165</v>
      </c>
      <c r="P43" s="4">
        <f>O43/O54</f>
        <v>9.7345132743362831E-3</v>
      </c>
      <c r="Q43" s="93">
        <f>Q$39*('ENTRADA DE DATOS'!$B$46+'ENTRADA DE DATOS'!$H$46)</f>
        <v>174977.10094267511</v>
      </c>
      <c r="R43" s="4">
        <f>Q43/Q54</f>
        <v>9.7345132743362848E-3</v>
      </c>
      <c r="S43" s="93">
        <f>S$39*('ENTRADA DE DATOS'!$B$46+'ENTRADA DE DATOS'!$H$46)</f>
        <v>182995.0389858711</v>
      </c>
      <c r="T43" s="4">
        <f>S43/S54</f>
        <v>9.7345132743362831E-3</v>
      </c>
      <c r="U43" s="93">
        <f>U$39*('ENTRADA DE DATOS'!$B$46+'ENTRADA DE DATOS'!$H$46)</f>
        <v>191263.70371041785</v>
      </c>
      <c r="V43" s="4">
        <f>U43/U54</f>
        <v>9.7345132743362831E-3</v>
      </c>
      <c r="W43" s="100">
        <f t="shared" si="1"/>
        <v>1569277.7674164795</v>
      </c>
    </row>
    <row r="44" spans="2:23" ht="15.75" customHeight="1" thickBot="1">
      <c r="B44" s="217" t="s">
        <v>47</v>
      </c>
      <c r="C44" s="218">
        <f>C39-SUM(C40:C43)</f>
        <v>477519.65868749993</v>
      </c>
      <c r="D44" s="219">
        <f>C44/C54</f>
        <v>3.7088495575221231E-2</v>
      </c>
      <c r="E44" s="218">
        <f>E39-SUM(E40:E43)</f>
        <v>502056.8226877501</v>
      </c>
      <c r="F44" s="219">
        <f>E44/E54</f>
        <v>3.7088495575221252E-2</v>
      </c>
      <c r="G44" s="218">
        <f>G39-SUM(G40:G43)</f>
        <v>527384.46538453514</v>
      </c>
      <c r="H44" s="219">
        <f>G44/G54</f>
        <v>3.7088495575221238E-2</v>
      </c>
      <c r="I44" s="218">
        <f>I39-SUM(I40:I43)</f>
        <v>553524.39106011635</v>
      </c>
      <c r="J44" s="219">
        <f>I44/I54</f>
        <v>3.7088495575221245E-2</v>
      </c>
      <c r="K44" s="218">
        <f>K39-SUM(K40:K43)</f>
        <v>580498.95997656719</v>
      </c>
      <c r="L44" s="219">
        <f>K44/K54</f>
        <v>3.7088495575221245E-2</v>
      </c>
      <c r="M44" s="218">
        <f>M39-SUM(M40:M43)</f>
        <v>608331.10189325188</v>
      </c>
      <c r="N44" s="219">
        <f>M44/M54</f>
        <v>3.7088495575221238E-2</v>
      </c>
      <c r="O44" s="218">
        <f>O39-SUM(O40:O43)</f>
        <v>637044.3299026133</v>
      </c>
      <c r="P44" s="219">
        <f>O44/O54</f>
        <v>3.7088495575221231E-2</v>
      </c>
      <c r="Q44" s="218">
        <f>Q39-SUM(Q40:Q43)</f>
        <v>666662.75459159212</v>
      </c>
      <c r="R44" s="219">
        <f>Q44/Q54</f>
        <v>3.7088495575221238E-2</v>
      </c>
      <c r="S44" s="218">
        <f>S39-SUM(S40:S43)</f>
        <v>697211.09853616892</v>
      </c>
      <c r="T44" s="219">
        <f>S44/S54</f>
        <v>3.7088495575221238E-2</v>
      </c>
      <c r="U44" s="218">
        <f>U39-SUM(U40:U43)</f>
        <v>728714.71113669174</v>
      </c>
      <c r="V44" s="219">
        <f>U44/U54</f>
        <v>3.7088495575221224E-2</v>
      </c>
      <c r="W44" s="220">
        <f>W39-SUM(W40:W43)</f>
        <v>5978949.2673081104</v>
      </c>
    </row>
    <row r="45" spans="2:23" ht="15.75" customHeight="1" thickTop="1" thickBot="1">
      <c r="B45" s="58"/>
      <c r="C45" s="59"/>
      <c r="D45" s="69"/>
      <c r="E45" s="59"/>
      <c r="F45" s="69"/>
      <c r="G45" s="59"/>
      <c r="H45" s="69"/>
      <c r="I45" s="59"/>
      <c r="J45" s="69"/>
      <c r="K45" s="59"/>
      <c r="L45" s="69"/>
      <c r="M45" s="59"/>
      <c r="N45" s="69"/>
      <c r="O45" s="59"/>
      <c r="P45" s="69"/>
      <c r="Q45" s="59"/>
      <c r="R45" s="69"/>
      <c r="S45" s="59"/>
      <c r="T45" s="69"/>
      <c r="U45" s="59"/>
      <c r="V45" s="69"/>
      <c r="W45" s="59"/>
    </row>
    <row r="46" spans="2:23" ht="15.75" customHeight="1">
      <c r="B46" s="247" t="s">
        <v>48</v>
      </c>
      <c r="C46" s="101"/>
      <c r="D46" s="4"/>
      <c r="E46" s="101"/>
      <c r="F46" s="4"/>
      <c r="G46" s="101"/>
      <c r="H46" s="4"/>
      <c r="I46" s="101"/>
      <c r="J46" s="4"/>
      <c r="K46" s="101"/>
      <c r="L46" s="4"/>
      <c r="M46" s="101"/>
      <c r="N46" s="4"/>
      <c r="O46" s="101"/>
      <c r="P46" s="4"/>
      <c r="Q46" s="101"/>
      <c r="R46" s="4"/>
      <c r="S46" s="101"/>
      <c r="T46" s="4"/>
      <c r="U46" s="101"/>
      <c r="V46" s="4"/>
      <c r="W46" s="100"/>
    </row>
    <row r="47" spans="2:23" ht="15.75" customHeight="1">
      <c r="B47" s="249" t="s">
        <v>49</v>
      </c>
      <c r="C47" s="102">
        <f>C30*C18</f>
        <v>227878.625</v>
      </c>
      <c r="D47" s="103">
        <f t="shared" ref="D47:V51" si="2">C47/C$54</f>
        <v>1.7699115044247787E-2</v>
      </c>
      <c r="E47" s="102">
        <f>E30*E18</f>
        <v>239588.08050000001</v>
      </c>
      <c r="F47" s="103">
        <f t="shared" si="2"/>
        <v>1.7699115044247791E-2</v>
      </c>
      <c r="G47" s="102">
        <f>G30*G18</f>
        <v>251674.76277000006</v>
      </c>
      <c r="H47" s="103">
        <f t="shared" si="2"/>
        <v>1.7699115044247787E-2</v>
      </c>
      <c r="I47" s="102">
        <f>I30*I18</f>
        <v>264149.07709859998</v>
      </c>
      <c r="J47" s="103">
        <f t="shared" si="2"/>
        <v>1.7699115044247787E-2</v>
      </c>
      <c r="K47" s="102">
        <f>K30*K18</f>
        <v>277021.69409523607</v>
      </c>
      <c r="L47" s="103">
        <f t="shared" si="2"/>
        <v>1.7699115044247791E-2</v>
      </c>
      <c r="M47" s="102">
        <f>M30*M18</f>
        <v>290303.55614089809</v>
      </c>
      <c r="N47" s="103">
        <f t="shared" si="2"/>
        <v>1.7699115044247787E-2</v>
      </c>
      <c r="O47" s="102">
        <f>O30*O18</f>
        <v>304005.88399074844</v>
      </c>
      <c r="P47" s="103">
        <f t="shared" si="2"/>
        <v>1.7699115044247787E-2</v>
      </c>
      <c r="Q47" s="102">
        <f>Q30*Q18</f>
        <v>318140.18353213655</v>
      </c>
      <c r="R47" s="103">
        <f t="shared" si="2"/>
        <v>1.7699115044247787E-2</v>
      </c>
      <c r="S47" s="102">
        <f>S30*S18</f>
        <v>332718.25270158378</v>
      </c>
      <c r="T47" s="103">
        <f t="shared" si="2"/>
        <v>1.7699115044247787E-2</v>
      </c>
      <c r="U47" s="102">
        <f>U30*U18</f>
        <v>347752.18856439606</v>
      </c>
      <c r="V47" s="103">
        <f t="shared" si="2"/>
        <v>1.7699115044247787E-2</v>
      </c>
      <c r="W47" s="104">
        <f t="shared" ref="W47:W51" si="3">SUM(C47,E47,G47,I47,K47,M47,O47,Q47,S47,U47)</f>
        <v>2853232.3043935988</v>
      </c>
    </row>
    <row r="48" spans="2:23" ht="15.75" customHeight="1">
      <c r="B48" s="67" t="s">
        <v>50</v>
      </c>
      <c r="C48" s="99">
        <f>'OWNER Consolidated'!C54*'ENTRADA DE DATOS'!B50</f>
        <v>6577.6500000000005</v>
      </c>
      <c r="D48" s="78">
        <f t="shared" si="2"/>
        <v>5.1087978993552584E-4</v>
      </c>
      <c r="E48" s="99">
        <f>E$47*('ENTRADA DE DATOS'!$B$50+'ENTRADA DE DATOS'!$H$50)</f>
        <v>2395.8808050000002</v>
      </c>
      <c r="F48" s="78">
        <f t="shared" si="2"/>
        <v>1.7699115044247791E-4</v>
      </c>
      <c r="G48" s="99">
        <f>G$47*('ENTRADA DE DATOS'!$B$50+'ENTRADA DE DATOS'!$H$50)</f>
        <v>2516.7476277000005</v>
      </c>
      <c r="H48" s="78">
        <f t="shared" si="2"/>
        <v>1.7699115044247785E-4</v>
      </c>
      <c r="I48" s="99">
        <f>I$47*('ENTRADA DE DATOS'!$B$50+'ENTRADA DE DATOS'!$H$50)</f>
        <v>2641.4907709859999</v>
      </c>
      <c r="J48" s="78">
        <f t="shared" si="2"/>
        <v>1.7699115044247788E-4</v>
      </c>
      <c r="K48" s="99">
        <f>K$47*('ENTRADA DE DATOS'!$B$50+'ENTRADA DE DATOS'!$H$50)</f>
        <v>2770.2169409523608</v>
      </c>
      <c r="L48" s="78">
        <f t="shared" si="2"/>
        <v>1.7699115044247791E-4</v>
      </c>
      <c r="M48" s="99">
        <f>M$47*('ENTRADA DE DATOS'!$B$50+'ENTRADA DE DATOS'!$H$50)</f>
        <v>2903.0355614089808</v>
      </c>
      <c r="N48" s="78">
        <f t="shared" si="2"/>
        <v>1.7699115044247788E-4</v>
      </c>
      <c r="O48" s="99">
        <f>O$47*('ENTRADA DE DATOS'!$B$50+'ENTRADA DE DATOS'!$H$50)</f>
        <v>3040.0588399074845</v>
      </c>
      <c r="P48" s="78">
        <f t="shared" si="2"/>
        <v>1.7699115044247788E-4</v>
      </c>
      <c r="Q48" s="99">
        <f>Q$47*('ENTRADA DE DATOS'!$B$50+'ENTRADA DE DATOS'!$H$50)</f>
        <v>3181.4018353213655</v>
      </c>
      <c r="R48" s="78">
        <f t="shared" si="2"/>
        <v>1.7699115044247788E-4</v>
      </c>
      <c r="S48" s="99">
        <f>S$47*('ENTRADA DE DATOS'!$B$50+'ENTRADA DE DATOS'!$H$50)</f>
        <v>3327.1825270158379</v>
      </c>
      <c r="T48" s="78">
        <f t="shared" si="2"/>
        <v>1.7699115044247785E-4</v>
      </c>
      <c r="U48" s="99">
        <f>U$47*('ENTRADA DE DATOS'!$B$50+'ENTRADA DE DATOS'!$H$50)</f>
        <v>3477.5218856439606</v>
      </c>
      <c r="V48" s="78">
        <f t="shared" si="2"/>
        <v>1.7699115044247788E-4</v>
      </c>
      <c r="W48" s="100">
        <f t="shared" si="3"/>
        <v>32831.186793935995</v>
      </c>
    </row>
    <row r="49" spans="2:23" ht="15.75" customHeight="1">
      <c r="B49" s="79" t="s">
        <v>51</v>
      </c>
      <c r="C49" s="99">
        <f>C47*'ENTRADA DE DATOS'!B51</f>
        <v>13672.717499999999</v>
      </c>
      <c r="D49" s="78">
        <f t="shared" si="2"/>
        <v>1.0619469026548671E-3</v>
      </c>
      <c r="E49" s="99">
        <f>E$47*('ENTRADA DE DATOS'!$B$51+'ENTRADA DE DATOS'!$H$51)</f>
        <v>14375.284830000001</v>
      </c>
      <c r="F49" s="78">
        <f t="shared" si="2"/>
        <v>1.0619469026548673E-3</v>
      </c>
      <c r="G49" s="99">
        <f>G$47*('ENTRADA DE DATOS'!$B$51+'ENTRADA DE DATOS'!$H$51)</f>
        <v>15100.485766200003</v>
      </c>
      <c r="H49" s="78">
        <f t="shared" si="2"/>
        <v>1.0619469026548671E-3</v>
      </c>
      <c r="I49" s="99">
        <f>I$47*('ENTRADA DE DATOS'!$B$51+'ENTRADA DE DATOS'!$H$51)</f>
        <v>15848.944625915998</v>
      </c>
      <c r="J49" s="78">
        <f t="shared" si="2"/>
        <v>1.0619469026548671E-3</v>
      </c>
      <c r="K49" s="99">
        <f>K$47*('ENTRADA DE DATOS'!$B$51+'ENTRADA DE DATOS'!$H$51)</f>
        <v>16621.301645714164</v>
      </c>
      <c r="L49" s="78">
        <f t="shared" si="2"/>
        <v>1.0619469026548673E-3</v>
      </c>
      <c r="M49" s="99">
        <f>M$47*('ENTRADA DE DATOS'!$B$51+'ENTRADA DE DATOS'!$H$51)</f>
        <v>17418.213368453886</v>
      </c>
      <c r="N49" s="78">
        <f t="shared" si="2"/>
        <v>1.0619469026548673E-3</v>
      </c>
      <c r="O49" s="99">
        <f>O$47*('ENTRADA DE DATOS'!$B$51+'ENTRADA DE DATOS'!$H$51)</f>
        <v>18240.353039444904</v>
      </c>
      <c r="P49" s="78">
        <f t="shared" si="2"/>
        <v>1.0619469026548671E-3</v>
      </c>
      <c r="Q49" s="99">
        <f>Q$47*('ENTRADA DE DATOS'!$B$51+'ENTRADA DE DATOS'!$H$51)</f>
        <v>19088.411011928194</v>
      </c>
      <c r="R49" s="78">
        <f t="shared" si="2"/>
        <v>1.0619469026548673E-3</v>
      </c>
      <c r="S49" s="99">
        <f>S$47*('ENTRADA DE DATOS'!$B$51+'ENTRADA DE DATOS'!$H$51)</f>
        <v>19963.095162095025</v>
      </c>
      <c r="T49" s="78">
        <f t="shared" si="2"/>
        <v>1.0619469026548671E-3</v>
      </c>
      <c r="U49" s="99">
        <f>U$47*('ENTRADA DE DATOS'!$B$51+'ENTRADA DE DATOS'!$H$51)</f>
        <v>20865.131313863763</v>
      </c>
      <c r="V49" s="78">
        <f t="shared" si="2"/>
        <v>1.0619469026548671E-3</v>
      </c>
      <c r="W49" s="105">
        <f t="shared" si="3"/>
        <v>171193.93826361594</v>
      </c>
    </row>
    <row r="50" spans="2:23" ht="15.75" customHeight="1">
      <c r="B50" s="79" t="s">
        <v>52</v>
      </c>
      <c r="C50" s="101">
        <f>C47*'ENTRADA DE DATOS'!B52</f>
        <v>72921.16</v>
      </c>
      <c r="D50" s="4">
        <f t="shared" si="2"/>
        <v>5.6637168141592921E-3</v>
      </c>
      <c r="E50" s="101">
        <f>E$47*('ENTRADA DE DATOS'!$B$52+'ENTRADA DE DATOS'!$H$52)</f>
        <v>76668.185760000008</v>
      </c>
      <c r="F50" s="4">
        <f t="shared" si="2"/>
        <v>5.663716814159293E-3</v>
      </c>
      <c r="G50" s="101">
        <f>G$47*('ENTRADA DE DATOS'!$B$52+'ENTRADA DE DATOS'!$H$52)</f>
        <v>80535.924086400017</v>
      </c>
      <c r="H50" s="4">
        <f t="shared" si="2"/>
        <v>5.6637168141592913E-3</v>
      </c>
      <c r="I50" s="101">
        <f>I$47*('ENTRADA DE DATOS'!$B$52+'ENTRADA DE DATOS'!$H$52)</f>
        <v>84527.704671551997</v>
      </c>
      <c r="J50" s="4">
        <f t="shared" si="2"/>
        <v>5.6637168141592921E-3</v>
      </c>
      <c r="K50" s="101">
        <f>K$47*('ENTRADA DE DATOS'!$B$52+'ENTRADA DE DATOS'!$H$52)</f>
        <v>88646.942110475546</v>
      </c>
      <c r="L50" s="4">
        <f t="shared" si="2"/>
        <v>5.663716814159293E-3</v>
      </c>
      <c r="M50" s="101">
        <f>M$47*('ENTRADA DE DATOS'!$B$52+'ENTRADA DE DATOS'!$H$52)</f>
        <v>92897.137965087386</v>
      </c>
      <c r="N50" s="4">
        <f t="shared" si="2"/>
        <v>5.6637168141592921E-3</v>
      </c>
      <c r="O50" s="101">
        <f>O$47*('ENTRADA DE DATOS'!$B$52+'ENTRADA DE DATOS'!$H$52)</f>
        <v>97281.882877039505</v>
      </c>
      <c r="P50" s="4">
        <f t="shared" si="2"/>
        <v>5.6637168141592921E-3</v>
      </c>
      <c r="Q50" s="101">
        <f>Q$47*('ENTRADA DE DATOS'!$B$52+'ENTRADA DE DATOS'!$H$52)</f>
        <v>101804.8587302837</v>
      </c>
      <c r="R50" s="4">
        <f t="shared" si="2"/>
        <v>5.6637168141592921E-3</v>
      </c>
      <c r="S50" s="101">
        <f>S$47*('ENTRADA DE DATOS'!$B$52+'ENTRADA DE DATOS'!$H$52)</f>
        <v>106469.84086450681</v>
      </c>
      <c r="T50" s="4">
        <f t="shared" si="2"/>
        <v>5.6637168141592913E-3</v>
      </c>
      <c r="U50" s="101">
        <f>U$47*('ENTRADA DE DATOS'!$B$52+'ENTRADA DE DATOS'!$H$52)</f>
        <v>111280.70034060674</v>
      </c>
      <c r="V50" s="4">
        <f t="shared" si="2"/>
        <v>5.6637168141592921E-3</v>
      </c>
      <c r="W50" s="105">
        <f t="shared" si="3"/>
        <v>913034.33740595169</v>
      </c>
    </row>
    <row r="51" spans="2:23" ht="15.75" customHeight="1">
      <c r="B51" s="117" t="s">
        <v>46</v>
      </c>
      <c r="C51" s="106">
        <f>C47*'ENTRADA DE DATOS'!B53</f>
        <v>22787.862500000003</v>
      </c>
      <c r="D51" s="6">
        <f t="shared" si="2"/>
        <v>1.769911504424779E-3</v>
      </c>
      <c r="E51" s="106">
        <f>E$47*('ENTRADA DE DATOS'!$B$53+'ENTRADA DE DATOS'!$H$53)</f>
        <v>23958.808050000003</v>
      </c>
      <c r="F51" s="6">
        <f t="shared" si="2"/>
        <v>1.7699115044247792E-3</v>
      </c>
      <c r="G51" s="106">
        <f>G$47*('ENTRADA DE DATOS'!$B$53+'ENTRADA DE DATOS'!$H$53)</f>
        <v>25167.476277000009</v>
      </c>
      <c r="H51" s="6">
        <f t="shared" si="2"/>
        <v>1.7699115044247787E-3</v>
      </c>
      <c r="I51" s="106">
        <f>I$47*('ENTRADA DE DATOS'!$B$53+'ENTRADA DE DATOS'!$H$53)</f>
        <v>26414.907709859999</v>
      </c>
      <c r="J51" s="6">
        <f t="shared" si="2"/>
        <v>1.7699115044247787E-3</v>
      </c>
      <c r="K51" s="106">
        <f>K$47*('ENTRADA DE DATOS'!$B$53+'ENTRADA DE DATOS'!$H$53)</f>
        <v>27702.169409523609</v>
      </c>
      <c r="L51" s="6">
        <f t="shared" si="2"/>
        <v>1.769911504424779E-3</v>
      </c>
      <c r="M51" s="106">
        <f>M$47*('ENTRADA DE DATOS'!$B$53+'ENTRADA DE DATOS'!$H$53)</f>
        <v>29030.355614089811</v>
      </c>
      <c r="N51" s="6">
        <f t="shared" si="2"/>
        <v>1.769911504424779E-3</v>
      </c>
      <c r="O51" s="106">
        <f>O$47*('ENTRADA DE DATOS'!$B$53+'ENTRADA DE DATOS'!$H$53)</f>
        <v>30400.588399074844</v>
      </c>
      <c r="P51" s="6">
        <f t="shared" si="2"/>
        <v>1.7699115044247787E-3</v>
      </c>
      <c r="Q51" s="106">
        <f>Q$47*('ENTRADA DE DATOS'!$B$53+'ENTRADA DE DATOS'!$H$53)</f>
        <v>31814.018353213658</v>
      </c>
      <c r="R51" s="6">
        <f t="shared" si="2"/>
        <v>1.769911504424779E-3</v>
      </c>
      <c r="S51" s="106">
        <f>S$47*('ENTRADA DE DATOS'!$B$53+'ENTRADA DE DATOS'!$H$53)</f>
        <v>33271.825270158377</v>
      </c>
      <c r="T51" s="6">
        <f t="shared" si="2"/>
        <v>1.7699115044247785E-3</v>
      </c>
      <c r="U51" s="106">
        <f>U$47*('ENTRADA DE DATOS'!$B$53+'ENTRADA DE DATOS'!$H$53)</f>
        <v>34775.218856439606</v>
      </c>
      <c r="V51" s="6">
        <f t="shared" si="2"/>
        <v>1.7699115044247787E-3</v>
      </c>
      <c r="W51" s="107">
        <f t="shared" si="3"/>
        <v>285323.23043935996</v>
      </c>
    </row>
    <row r="52" spans="2:23" ht="15.75" customHeight="1" thickBot="1">
      <c r="B52" s="217" t="s">
        <v>53</v>
      </c>
      <c r="C52" s="218">
        <f>C47+C48-C49-C50-C51</f>
        <v>125074.53499999999</v>
      </c>
      <c r="D52" s="219">
        <f>C52/C$54</f>
        <v>9.7144196129443743E-3</v>
      </c>
      <c r="E52" s="218">
        <f>E47+E48-E49-E50-E51</f>
        <v>126981.68266500001</v>
      </c>
      <c r="F52" s="219">
        <f>E52/E$54</f>
        <v>9.3805309734513297E-3</v>
      </c>
      <c r="G52" s="218">
        <f>G47+G48-G49-G50-G51</f>
        <v>133387.62426810004</v>
      </c>
      <c r="H52" s="219">
        <f>G52/G$54</f>
        <v>9.380530973451328E-3</v>
      </c>
      <c r="I52" s="218">
        <f>I47+I48-I49-I50-I51</f>
        <v>139999.010862258</v>
      </c>
      <c r="J52" s="219">
        <f>I52/I$54</f>
        <v>9.380530973451328E-3</v>
      </c>
      <c r="K52" s="218">
        <f>K47+K48-K49-K50-K51</f>
        <v>146821.49787047511</v>
      </c>
      <c r="L52" s="219">
        <f>K52/K$54</f>
        <v>9.380530973451328E-3</v>
      </c>
      <c r="M52" s="218">
        <f>M47+M48-M49-M50-M51</f>
        <v>153860.88475467596</v>
      </c>
      <c r="N52" s="219">
        <f>M52/M$54</f>
        <v>9.3805309734513263E-3</v>
      </c>
      <c r="O52" s="218">
        <f>O47+O48-O49-O50-O51</f>
        <v>161123.11851509666</v>
      </c>
      <c r="P52" s="219">
        <f>O52/O$54</f>
        <v>9.3805309734513263E-3</v>
      </c>
      <c r="Q52" s="218">
        <f>Q47+Q48-Q49-Q50-Q51</f>
        <v>168614.29727203242</v>
      </c>
      <c r="R52" s="219">
        <f>Q52/Q$54</f>
        <v>9.3805309734513297E-3</v>
      </c>
      <c r="S52" s="218">
        <f>S47+S48-S49-S50-S51</f>
        <v>176340.67393183941</v>
      </c>
      <c r="T52" s="219">
        <f>S52/S$54</f>
        <v>9.3805309734513263E-3</v>
      </c>
      <c r="U52" s="218">
        <f>U47+U48-U49-U50-U51</f>
        <v>184308.65993912992</v>
      </c>
      <c r="V52" s="219">
        <f>U52/U$54</f>
        <v>9.380530973451328E-3</v>
      </c>
      <c r="W52" s="220">
        <f>W47+W48-W49-W50-W51</f>
        <v>1516511.985078607</v>
      </c>
    </row>
    <row r="53" spans="2:23" ht="15.75" customHeight="1" thickTop="1">
      <c r="B53" s="231"/>
      <c r="C53" s="7"/>
      <c r="D53" s="8"/>
      <c r="E53" s="7"/>
      <c r="F53" s="8"/>
      <c r="G53" s="7"/>
      <c r="H53" s="8"/>
      <c r="I53" s="7"/>
      <c r="J53" s="8"/>
      <c r="K53" s="7"/>
      <c r="L53" s="8"/>
      <c r="M53" s="7"/>
      <c r="N53" s="8"/>
      <c r="O53" s="7"/>
      <c r="P53" s="8"/>
      <c r="Q53" s="7"/>
      <c r="R53" s="8"/>
      <c r="S53" s="7"/>
      <c r="T53" s="8"/>
      <c r="U53" s="7"/>
      <c r="V53" s="8"/>
      <c r="W53" s="44"/>
    </row>
    <row r="54" spans="2:23" ht="15.75" customHeight="1" thickBot="1">
      <c r="B54" s="217" t="s">
        <v>54</v>
      </c>
      <c r="C54" s="218">
        <f>C33+C39+C47</f>
        <v>12875142.3125</v>
      </c>
      <c r="D54" s="219">
        <f>C54/C$54</f>
        <v>1</v>
      </c>
      <c r="E54" s="218">
        <f>E33+E39+E47</f>
        <v>13536726.548249999</v>
      </c>
      <c r="F54" s="219">
        <f>E54/E$54</f>
        <v>1</v>
      </c>
      <c r="G54" s="218">
        <f>G33+G39+G47</f>
        <v>14219624.096505005</v>
      </c>
      <c r="H54" s="219">
        <f>G54/G$54</f>
        <v>1</v>
      </c>
      <c r="I54" s="218">
        <f>I33+I39+I47</f>
        <v>14924422.8560709</v>
      </c>
      <c r="J54" s="219">
        <f>I54/I$54</f>
        <v>1</v>
      </c>
      <c r="K54" s="218">
        <f>K33+K39+K47</f>
        <v>15651725.716380836</v>
      </c>
      <c r="L54" s="219">
        <f>K54/K$54</f>
        <v>1</v>
      </c>
      <c r="M54" s="218">
        <f>M33+M39+M47</f>
        <v>16402150.921960741</v>
      </c>
      <c r="N54" s="219">
        <f>M54/M$54</f>
        <v>1</v>
      </c>
      <c r="O54" s="218">
        <f>O33+O39+O47</f>
        <v>17176332.445477288</v>
      </c>
      <c r="P54" s="219">
        <f>O54/O$54</f>
        <v>1</v>
      </c>
      <c r="Q54" s="218">
        <f>Q33+Q39+Q47</f>
        <v>17974920.369565714</v>
      </c>
      <c r="R54" s="219">
        <f>Q54/Q$54</f>
        <v>1</v>
      </c>
      <c r="S54" s="218">
        <f>S33+S39+S47</f>
        <v>18798581.277639486</v>
      </c>
      <c r="T54" s="219">
        <f>S54/S$54</f>
        <v>1</v>
      </c>
      <c r="U54" s="218">
        <f>U33+U39+U47</f>
        <v>19647998.653888378</v>
      </c>
      <c r="V54" s="219">
        <f>U54/U$54</f>
        <v>1</v>
      </c>
      <c r="W54" s="220">
        <f t="shared" ref="W54:W55" si="4">SUM(C54,E54,G54,I54,K54,M54,O54,Q54,S54,U54)</f>
        <v>161207625.19823834</v>
      </c>
    </row>
    <row r="55" spans="2:23" ht="15.75" customHeight="1" thickTop="1" thickBot="1">
      <c r="B55" s="217" t="s">
        <v>55</v>
      </c>
      <c r="C55" s="218">
        <f>C36+C44+C52</f>
        <v>9489860.5686875004</v>
      </c>
      <c r="D55" s="219">
        <f>C55/C$54</f>
        <v>0.73706840191382939</v>
      </c>
      <c r="E55" s="218">
        <f>E36+E44+E52</f>
        <v>9972973.64485275</v>
      </c>
      <c r="F55" s="219">
        <f>E55/E$54</f>
        <v>0.73673451327433637</v>
      </c>
      <c r="G55" s="218">
        <f>G36+G44+G52</f>
        <v>10476087.837682638</v>
      </c>
      <c r="H55" s="219">
        <f>G55/G$54</f>
        <v>0.73673451327433626</v>
      </c>
      <c r="I55" s="218">
        <f>I36+I44+I52</f>
        <v>10995337.408767773</v>
      </c>
      <c r="J55" s="219">
        <f>I55/I$54</f>
        <v>0.73673451327433614</v>
      </c>
      <c r="K55" s="218">
        <f>K36+K44+K52</f>
        <v>11531166.527561249</v>
      </c>
      <c r="L55" s="219">
        <f>K55/K$54</f>
        <v>0.73673451327433637</v>
      </c>
      <c r="M55" s="218">
        <f>M36+M44+M52</f>
        <v>12084030.676142953</v>
      </c>
      <c r="N55" s="219">
        <f>M55/M$54</f>
        <v>0.73673451327433637</v>
      </c>
      <c r="O55" s="218">
        <f>O36+O44+O52</f>
        <v>12654396.924056901</v>
      </c>
      <c r="P55" s="219">
        <f>O55/O$54</f>
        <v>0.73673451327433626</v>
      </c>
      <c r="Q55" s="218">
        <f>Q36+Q44+Q52</f>
        <v>13242744.209616948</v>
      </c>
      <c r="R55" s="219">
        <f>Q55/Q$54</f>
        <v>0.73673451327433626</v>
      </c>
      <c r="S55" s="218">
        <f>S36+S44+S52</f>
        <v>13849563.627829775</v>
      </c>
      <c r="T55" s="219">
        <f>S55/S$54</f>
        <v>0.73673451327433614</v>
      </c>
      <c r="U55" s="218">
        <f>U36+U44+U52</f>
        <v>14475358.725087268</v>
      </c>
      <c r="V55" s="219">
        <f>U55/U$54</f>
        <v>0.73673451327433626</v>
      </c>
      <c r="W55" s="220">
        <f t="shared" si="4"/>
        <v>118771520.15028575</v>
      </c>
    </row>
    <row r="56" spans="2:23" ht="15.75" customHeight="1" thickTop="1" thickBot="1">
      <c r="B56" s="57"/>
      <c r="C56" s="59"/>
      <c r="D56" s="69"/>
      <c r="E56" s="59"/>
      <c r="F56" s="69"/>
      <c r="G56" s="59"/>
      <c r="H56" s="69"/>
      <c r="I56" s="59"/>
      <c r="J56" s="69"/>
      <c r="K56" s="59"/>
      <c r="L56" s="69"/>
      <c r="M56" s="59"/>
      <c r="N56" s="69"/>
      <c r="O56" s="59"/>
      <c r="P56" s="69"/>
      <c r="Q56" s="59"/>
      <c r="R56" s="69"/>
      <c r="S56" s="59"/>
      <c r="T56" s="69"/>
      <c r="U56" s="59"/>
      <c r="V56" s="69"/>
      <c r="W56" s="59"/>
    </row>
    <row r="57" spans="2:23" ht="15.75" customHeight="1" thickBot="1">
      <c r="B57" s="180" t="s">
        <v>56</v>
      </c>
      <c r="C57" s="75"/>
      <c r="D57" s="76"/>
      <c r="E57" s="75"/>
      <c r="F57" s="76"/>
      <c r="G57" s="75"/>
      <c r="H57" s="76"/>
      <c r="I57" s="75"/>
      <c r="J57" s="76"/>
      <c r="K57" s="75"/>
      <c r="L57" s="76"/>
      <c r="M57" s="75"/>
      <c r="N57" s="76"/>
      <c r="O57" s="75"/>
      <c r="P57" s="76"/>
      <c r="Q57" s="75"/>
      <c r="R57" s="76"/>
      <c r="S57" s="75"/>
      <c r="T57" s="76"/>
      <c r="U57" s="75"/>
      <c r="V57" s="76"/>
      <c r="W57" s="77"/>
    </row>
    <row r="58" spans="2:23" ht="15.75" customHeight="1">
      <c r="B58" s="5" t="s">
        <v>57</v>
      </c>
      <c r="C58" s="72">
        <f>C54*D58</f>
        <v>1223138.5196875001</v>
      </c>
      <c r="D58" s="78">
        <f>'OWNER Consolidated'!D37</f>
        <v>9.5000000000000001E-2</v>
      </c>
      <c r="E58" s="72">
        <f>E54*F58</f>
        <v>1285989.02208375</v>
      </c>
      <c r="F58" s="78">
        <f>'OWNER Consolidated'!F37</f>
        <v>9.5000000000000001E-2</v>
      </c>
      <c r="G58" s="72">
        <f>G54*H58</f>
        <v>1350864.2891679755</v>
      </c>
      <c r="H58" s="78">
        <f>'OWNER Consolidated'!H37</f>
        <v>9.5000000000000001E-2</v>
      </c>
      <c r="I58" s="72">
        <f>I54*J58</f>
        <v>1417820.1713267355</v>
      </c>
      <c r="J58" s="78">
        <f>'OWNER Consolidated'!J37</f>
        <v>9.5000000000000001E-2</v>
      </c>
      <c r="K58" s="72">
        <f>K54*L58</f>
        <v>1486913.9430561794</v>
      </c>
      <c r="L58" s="78">
        <f>'OWNER Consolidated'!L37</f>
        <v>9.5000000000000001E-2</v>
      </c>
      <c r="M58" s="72">
        <f>M54*N58</f>
        <v>1558204.3375862704</v>
      </c>
      <c r="N58" s="78">
        <f>'OWNER Consolidated'!N37</f>
        <v>9.5000000000000001E-2</v>
      </c>
      <c r="O58" s="72">
        <f>O54*P58</f>
        <v>1631751.5823203423</v>
      </c>
      <c r="P58" s="78">
        <f>'OWNER Consolidated'!P37</f>
        <v>9.5000000000000001E-2</v>
      </c>
      <c r="Q58" s="72">
        <f>Q54*R58</f>
        <v>1707617.4351087429</v>
      </c>
      <c r="R58" s="78">
        <f>'OWNER Consolidated'!R37</f>
        <v>9.5000000000000001E-2</v>
      </c>
      <c r="S58" s="72">
        <f>S54*T58</f>
        <v>1785865.2213757511</v>
      </c>
      <c r="T58" s="78">
        <f>'OWNER Consolidated'!T37</f>
        <v>9.5000000000000001E-2</v>
      </c>
      <c r="U58" s="72">
        <f>U54*V58</f>
        <v>1866559.872119396</v>
      </c>
      <c r="V58" s="78">
        <f>'OWNER Consolidated'!V37</f>
        <v>9.5000000000000001E-2</v>
      </c>
      <c r="W58" s="73">
        <f t="shared" ref="W58:W64" si="5">SUM(C58,E58,G58,I58,K58,M58,O58,Q58,S58,U58)</f>
        <v>15314724.393832643</v>
      </c>
    </row>
    <row r="59" spans="2:23" ht="15.75" customHeight="1">
      <c r="B59" s="79" t="s">
        <v>58</v>
      </c>
      <c r="C59" s="72">
        <f>C54*D59</f>
        <v>386254.26937499997</v>
      </c>
      <c r="D59" s="78">
        <f>'OWNER Consolidated'!D38</f>
        <v>0.03</v>
      </c>
      <c r="E59" s="72">
        <f>E54*F59</f>
        <v>406101.79644749995</v>
      </c>
      <c r="F59" s="78">
        <f>'OWNER Consolidated'!F38</f>
        <v>0.03</v>
      </c>
      <c r="G59" s="72">
        <f>G54*H59</f>
        <v>426588.72289515013</v>
      </c>
      <c r="H59" s="78">
        <f>'OWNER Consolidated'!H38</f>
        <v>0.03</v>
      </c>
      <c r="I59" s="72">
        <f>I54*J59</f>
        <v>447732.68568212702</v>
      </c>
      <c r="J59" s="78">
        <f>'OWNER Consolidated'!J38</f>
        <v>0.03</v>
      </c>
      <c r="K59" s="72">
        <f>K54*L59</f>
        <v>469551.77149142505</v>
      </c>
      <c r="L59" s="78">
        <f>'OWNER Consolidated'!L38</f>
        <v>0.03</v>
      </c>
      <c r="M59" s="72">
        <f>M54*N59</f>
        <v>492064.52765882225</v>
      </c>
      <c r="N59" s="78">
        <f>'OWNER Consolidated'!N38</f>
        <v>0.03</v>
      </c>
      <c r="O59" s="72">
        <f>O54*P59</f>
        <v>515289.9733643186</v>
      </c>
      <c r="P59" s="78">
        <f>'OWNER Consolidated'!P38</f>
        <v>0.03</v>
      </c>
      <c r="Q59" s="72">
        <f>Q54*R59</f>
        <v>539247.61108697136</v>
      </c>
      <c r="R59" s="78">
        <f>'OWNER Consolidated'!R38</f>
        <v>0.03</v>
      </c>
      <c r="S59" s="72">
        <f>S54*T59</f>
        <v>563957.43832918454</v>
      </c>
      <c r="T59" s="78">
        <f>'OWNER Consolidated'!T38</f>
        <v>0.03</v>
      </c>
      <c r="U59" s="72">
        <f>U54*V59</f>
        <v>589439.95961665129</v>
      </c>
      <c r="V59" s="78">
        <f>'OWNER Consolidated'!V38</f>
        <v>0.03</v>
      </c>
      <c r="W59" s="73">
        <f t="shared" si="5"/>
        <v>4836228.7559471503</v>
      </c>
    </row>
    <row r="60" spans="2:23" ht="15.75" customHeight="1">
      <c r="B60" s="79" t="s">
        <v>59</v>
      </c>
      <c r="C60" s="72">
        <f>C54*D60</f>
        <v>450629.98093750002</v>
      </c>
      <c r="D60" s="78">
        <f>'OWNER Consolidated'!D39</f>
        <v>3.5000000000000003E-2</v>
      </c>
      <c r="E60" s="72">
        <f>E54*F60</f>
        <v>473785.42918874999</v>
      </c>
      <c r="F60" s="78">
        <f>'OWNER Consolidated'!F39</f>
        <v>3.5000000000000003E-2</v>
      </c>
      <c r="G60" s="72">
        <f>G54*H60</f>
        <v>497686.84337767522</v>
      </c>
      <c r="H60" s="78">
        <f>'OWNER Consolidated'!H39</f>
        <v>3.5000000000000003E-2</v>
      </c>
      <c r="I60" s="72">
        <f>I54*J60</f>
        <v>522354.79996248154</v>
      </c>
      <c r="J60" s="78">
        <f>'OWNER Consolidated'!J39</f>
        <v>3.5000000000000003E-2</v>
      </c>
      <c r="K60" s="72">
        <f>K54*L60</f>
        <v>547810.40007332934</v>
      </c>
      <c r="L60" s="78">
        <f>'OWNER Consolidated'!L39</f>
        <v>3.5000000000000003E-2</v>
      </c>
      <c r="M60" s="72">
        <f>M54*N60</f>
        <v>574075.28226862603</v>
      </c>
      <c r="N60" s="78">
        <f>'OWNER Consolidated'!N39</f>
        <v>3.5000000000000003E-2</v>
      </c>
      <c r="O60" s="72">
        <f>O54*P60</f>
        <v>601171.6355917051</v>
      </c>
      <c r="P60" s="78">
        <f>'OWNER Consolidated'!P39</f>
        <v>3.5000000000000003E-2</v>
      </c>
      <c r="Q60" s="72">
        <f>Q54*R60</f>
        <v>629122.21293480007</v>
      </c>
      <c r="R60" s="78">
        <f>'OWNER Consolidated'!R39</f>
        <v>3.5000000000000003E-2</v>
      </c>
      <c r="S60" s="72">
        <f>S54*T60</f>
        <v>657950.3447173821</v>
      </c>
      <c r="T60" s="78">
        <f>'OWNER Consolidated'!T39</f>
        <v>3.5000000000000003E-2</v>
      </c>
      <c r="U60" s="72">
        <f>U54*V60</f>
        <v>687679.95288609329</v>
      </c>
      <c r="V60" s="78">
        <f>'OWNER Consolidated'!V39</f>
        <v>3.5000000000000003E-2</v>
      </c>
      <c r="W60" s="73">
        <f t="shared" si="5"/>
        <v>5642266.8819383439</v>
      </c>
    </row>
    <row r="61" spans="2:23" ht="15.75" customHeight="1">
      <c r="B61" s="79" t="s">
        <v>60</v>
      </c>
      <c r="C61" s="72">
        <f>C54*D61</f>
        <v>708132.82718749996</v>
      </c>
      <c r="D61" s="78">
        <f>'OWNER Consolidated'!D40</f>
        <v>5.5E-2</v>
      </c>
      <c r="E61" s="72">
        <f>E54*F61</f>
        <v>744519.96015374991</v>
      </c>
      <c r="F61" s="78">
        <f>'OWNER Consolidated'!F40</f>
        <v>5.5E-2</v>
      </c>
      <c r="G61" s="72">
        <f>G54*H61</f>
        <v>782079.32530777529</v>
      </c>
      <c r="H61" s="78">
        <f>'OWNER Consolidated'!H40</f>
        <v>5.5E-2</v>
      </c>
      <c r="I61" s="72">
        <f>I54*J61</f>
        <v>820843.25708389957</v>
      </c>
      <c r="J61" s="78">
        <f>'OWNER Consolidated'!J40</f>
        <v>5.5E-2</v>
      </c>
      <c r="K61" s="72">
        <f>K54*L61</f>
        <v>860844.914400946</v>
      </c>
      <c r="L61" s="78">
        <f>'OWNER Consolidated'!L40</f>
        <v>5.5E-2</v>
      </c>
      <c r="M61" s="72">
        <f>M54*N61</f>
        <v>902118.30070784083</v>
      </c>
      <c r="N61" s="78">
        <f>'OWNER Consolidated'!N40</f>
        <v>5.5E-2</v>
      </c>
      <c r="O61" s="72">
        <f>O54*P61</f>
        <v>944698.28450125083</v>
      </c>
      <c r="P61" s="78">
        <f>'OWNER Consolidated'!P40</f>
        <v>5.5E-2</v>
      </c>
      <c r="Q61" s="72">
        <f>Q54*R61</f>
        <v>988620.62032611424</v>
      </c>
      <c r="R61" s="78">
        <f>'OWNER Consolidated'!R40</f>
        <v>5.5E-2</v>
      </c>
      <c r="S61" s="72">
        <f>S54*T61</f>
        <v>1033921.9702701718</v>
      </c>
      <c r="T61" s="78">
        <f>'OWNER Consolidated'!T40</f>
        <v>5.5E-2</v>
      </c>
      <c r="U61" s="72">
        <f>U54*V61</f>
        <v>1080639.9259638607</v>
      </c>
      <c r="V61" s="78">
        <f>'OWNER Consolidated'!V40</f>
        <v>5.5E-2</v>
      </c>
      <c r="W61" s="73">
        <f t="shared" si="5"/>
        <v>8866419.3859031089</v>
      </c>
    </row>
    <row r="62" spans="2:23" ht="15.75" customHeight="1">
      <c r="B62" s="79" t="s">
        <v>61</v>
      </c>
      <c r="C62" s="72">
        <f>C54*D62</f>
        <v>386254.26937499997</v>
      </c>
      <c r="D62" s="78">
        <f>'OWNER Consolidated'!D41</f>
        <v>0.03</v>
      </c>
      <c r="E62" s="72">
        <f>E54*F62</f>
        <v>406101.79644749995</v>
      </c>
      <c r="F62" s="78">
        <f>'OWNER Consolidated'!F41</f>
        <v>0.03</v>
      </c>
      <c r="G62" s="72">
        <f>G54*H62</f>
        <v>426588.72289515013</v>
      </c>
      <c r="H62" s="78">
        <f>'OWNER Consolidated'!H41</f>
        <v>0.03</v>
      </c>
      <c r="I62" s="72">
        <f>I54*J62</f>
        <v>447732.68568212702</v>
      </c>
      <c r="J62" s="78">
        <f>'OWNER Consolidated'!J41</f>
        <v>0.03</v>
      </c>
      <c r="K62" s="72">
        <f>K54*L62</f>
        <v>469551.77149142505</v>
      </c>
      <c r="L62" s="78">
        <f>'OWNER Consolidated'!L41</f>
        <v>0.03</v>
      </c>
      <c r="M62" s="72">
        <f>M54*N62</f>
        <v>492064.52765882225</v>
      </c>
      <c r="N62" s="78">
        <f>'OWNER Consolidated'!N41</f>
        <v>0.03</v>
      </c>
      <c r="O62" s="72">
        <f>O54*P62</f>
        <v>515289.9733643186</v>
      </c>
      <c r="P62" s="78">
        <f>'OWNER Consolidated'!P41</f>
        <v>0.03</v>
      </c>
      <c r="Q62" s="72">
        <f>Q54*R62</f>
        <v>539247.61108697136</v>
      </c>
      <c r="R62" s="78">
        <f>'OWNER Consolidated'!R41</f>
        <v>0.03</v>
      </c>
      <c r="S62" s="72">
        <f>S54*T62</f>
        <v>563957.43832918454</v>
      </c>
      <c r="T62" s="78">
        <f>'OWNER Consolidated'!T41</f>
        <v>0.03</v>
      </c>
      <c r="U62" s="72">
        <f>U54*V62</f>
        <v>589439.95961665129</v>
      </c>
      <c r="V62" s="78">
        <f>'OWNER Consolidated'!V41</f>
        <v>0.03</v>
      </c>
      <c r="W62" s="73">
        <f t="shared" si="5"/>
        <v>4836228.7559471503</v>
      </c>
    </row>
    <row r="63" spans="2:23" ht="15.75" customHeight="1">
      <c r="B63" s="79" t="s">
        <v>62</v>
      </c>
      <c r="C63" s="72">
        <f>C30*D63</f>
        <v>569696.5625</v>
      </c>
      <c r="D63" s="78">
        <f>'OWNER Consolidated'!D42</f>
        <v>0.05</v>
      </c>
      <c r="E63" s="72">
        <f>E30*F63</f>
        <v>598970.20125000004</v>
      </c>
      <c r="F63" s="78">
        <f>'OWNER Consolidated'!F42</f>
        <v>0.05</v>
      </c>
      <c r="G63" s="72">
        <f>G30*H63</f>
        <v>629186.90692500025</v>
      </c>
      <c r="H63" s="78">
        <f>'OWNER Consolidated'!H42</f>
        <v>0.05</v>
      </c>
      <c r="I63" s="72">
        <f>I30*J63</f>
        <v>660372.69274650002</v>
      </c>
      <c r="J63" s="78">
        <f>'OWNER Consolidated'!J42</f>
        <v>0.05</v>
      </c>
      <c r="K63" s="72">
        <f>K30*L63</f>
        <v>692554.23523809016</v>
      </c>
      <c r="L63" s="78">
        <f>'OWNER Consolidated'!L42</f>
        <v>0.05</v>
      </c>
      <c r="M63" s="72">
        <f>M30*N63</f>
        <v>725758.8903522453</v>
      </c>
      <c r="N63" s="78">
        <f>'OWNER Consolidated'!N42</f>
        <v>0.05</v>
      </c>
      <c r="O63" s="72">
        <f>O30*P63</f>
        <v>760014.70997687115</v>
      </c>
      <c r="P63" s="78">
        <f>'OWNER Consolidated'!P42</f>
        <v>0.05</v>
      </c>
      <c r="Q63" s="72">
        <f>Q30*R63</f>
        <v>795350.45883034135</v>
      </c>
      <c r="R63" s="78">
        <f>'OWNER Consolidated'!R42</f>
        <v>0.05</v>
      </c>
      <c r="S63" s="72">
        <f>S30*T63</f>
        <v>831795.63175395958</v>
      </c>
      <c r="T63" s="78">
        <f>'OWNER Consolidated'!T42</f>
        <v>0.05</v>
      </c>
      <c r="U63" s="72">
        <f>U30*V63</f>
        <v>869380.47141099023</v>
      </c>
      <c r="V63" s="78">
        <f>'OWNER Consolidated'!V42</f>
        <v>0.05</v>
      </c>
      <c r="W63" s="73">
        <f t="shared" si="5"/>
        <v>7133080.760983998</v>
      </c>
    </row>
    <row r="64" spans="2:23" ht="15.75" customHeight="1">
      <c r="B64" s="79" t="s">
        <v>63</v>
      </c>
      <c r="C64" s="72">
        <f>C33*D64</f>
        <v>387393.66250000003</v>
      </c>
      <c r="D64" s="179">
        <f>'OWNER Consolidated'!D43</f>
        <v>3.4000000000000002E-2</v>
      </c>
      <c r="E64" s="72">
        <f>E33*F64</f>
        <v>407299.73685000004</v>
      </c>
      <c r="F64" s="78">
        <f>'OWNER Consolidated'!F43</f>
        <v>3.4000000000000002E-2</v>
      </c>
      <c r="G64" s="72">
        <f>G33*H64</f>
        <v>427847.09670900012</v>
      </c>
      <c r="H64" s="78">
        <f>'OWNER Consolidated'!H43</f>
        <v>3.4000000000000002E-2</v>
      </c>
      <c r="I64" s="72">
        <f>I33*J64</f>
        <v>449053.43106762005</v>
      </c>
      <c r="J64" s="78">
        <f>'OWNER Consolidated'!J43</f>
        <v>3.4000000000000002E-2</v>
      </c>
      <c r="K64" s="72">
        <f>K33*L64</f>
        <v>470936.87996190134</v>
      </c>
      <c r="L64" s="78">
        <f>'OWNER Consolidated'!L43</f>
        <v>3.4000000000000002E-2</v>
      </c>
      <c r="M64" s="72">
        <f>M33*N64</f>
        <v>493516.04543952679</v>
      </c>
      <c r="N64" s="78">
        <f>'OWNER Consolidated'!N43</f>
        <v>3.4000000000000002E-2</v>
      </c>
      <c r="O64" s="72">
        <f>O33*P64</f>
        <v>516810.00278427242</v>
      </c>
      <c r="P64" s="78">
        <f>'OWNER Consolidated'!P43</f>
        <v>3.4000000000000002E-2</v>
      </c>
      <c r="Q64" s="72">
        <f>Q33*R64</f>
        <v>540838.31200463208</v>
      </c>
      <c r="R64" s="78">
        <f>'OWNER Consolidated'!R43</f>
        <v>3.4000000000000002E-2</v>
      </c>
      <c r="S64" s="72">
        <f>S33*T64</f>
        <v>565621.0295926925</v>
      </c>
      <c r="T64" s="78">
        <f>'OWNER Consolidated'!T43</f>
        <v>3.4000000000000002E-2</v>
      </c>
      <c r="U64" s="72">
        <f>U33*V64</f>
        <v>591178.72055947338</v>
      </c>
      <c r="V64" s="78">
        <f>'OWNER Consolidated'!V43</f>
        <v>3.4000000000000002E-2</v>
      </c>
      <c r="W64" s="73">
        <f t="shared" si="5"/>
        <v>4850494.9174691197</v>
      </c>
    </row>
    <row r="65" spans="2:23" ht="15.75" customHeight="1" thickBot="1">
      <c r="B65" s="217" t="s">
        <v>64</v>
      </c>
      <c r="C65" s="218">
        <f>SUM(C58,C59,C60,C61,C62,C63,C64)</f>
        <v>4111500.0915625002</v>
      </c>
      <c r="D65" s="219">
        <f>C65/C$54</f>
        <v>0.31933628318584073</v>
      </c>
      <c r="E65" s="218">
        <f>SUM(E58,E59,E60,E61,E62,E63,E64)</f>
        <v>4322767.94242125</v>
      </c>
      <c r="F65" s="219">
        <f>E65/E$54</f>
        <v>0.31933628318584073</v>
      </c>
      <c r="G65" s="218">
        <f>SUM(G58,G59,G60,G61,G62,G63,G64)</f>
        <v>4540841.9072777266</v>
      </c>
      <c r="H65" s="219">
        <f>G65/G$54</f>
        <v>0.31933628318584073</v>
      </c>
      <c r="I65" s="218">
        <f>SUM(I58,I59,I60,I61,I62,I63,I64)</f>
        <v>4765909.7235514922</v>
      </c>
      <c r="J65" s="219">
        <f>I65/I$54</f>
        <v>0.31933628318584084</v>
      </c>
      <c r="K65" s="218">
        <f>SUM(K58,K59,K60,K61,K62,K63,K64)</f>
        <v>4998163.9157132963</v>
      </c>
      <c r="L65" s="219">
        <f>K65/K$54</f>
        <v>0.31933628318584073</v>
      </c>
      <c r="M65" s="218">
        <f>SUM(M58,M59,M60,M61,M62,M63,M64)</f>
        <v>5237801.9116721535</v>
      </c>
      <c r="N65" s="219">
        <f>M65/M$54</f>
        <v>0.31933628318584073</v>
      </c>
      <c r="O65" s="218">
        <f>SUM(O58,O59,O60,O61,O62,O63,O64)</f>
        <v>5485026.1619030796</v>
      </c>
      <c r="P65" s="219">
        <f>O65/O$54</f>
        <v>0.31933628318584073</v>
      </c>
      <c r="Q65" s="218">
        <f>SUM(Q58,Q59,Q60,Q61,Q62,Q63,Q64)</f>
        <v>5740044.2613785742</v>
      </c>
      <c r="R65" s="219">
        <f>Q65/Q$54</f>
        <v>0.31933628318584073</v>
      </c>
      <c r="S65" s="218">
        <f>SUM(S58,S59,S60,S61,S62,S63,S64)</f>
        <v>6003069.0743683269</v>
      </c>
      <c r="T65" s="219">
        <f>S65/S$54</f>
        <v>0.31933628318584073</v>
      </c>
      <c r="U65" s="218">
        <f>SUM(U58,U59,U60,U61,U62,U63,U64)</f>
        <v>6274318.8621731149</v>
      </c>
      <c r="V65" s="219">
        <f>U65/U$54</f>
        <v>0.31933628318584062</v>
      </c>
      <c r="W65" s="220">
        <f>SUM(W58,W59,W60,W61,W62,W63,W64)</f>
        <v>51479443.852021508</v>
      </c>
    </row>
    <row r="66" spans="2:23" ht="15.75" customHeight="1" thickTop="1" thickBot="1">
      <c r="B66" s="80"/>
      <c r="C66" s="108"/>
      <c r="D66" s="81"/>
      <c r="E66" s="108"/>
      <c r="F66" s="81"/>
      <c r="G66" s="108"/>
      <c r="H66" s="81"/>
      <c r="I66" s="108"/>
      <c r="J66" s="81"/>
      <c r="K66" s="108"/>
      <c r="L66" s="81"/>
      <c r="M66" s="108"/>
      <c r="N66" s="81"/>
      <c r="O66" s="108"/>
      <c r="P66" s="81"/>
      <c r="Q66" s="108"/>
      <c r="R66" s="81"/>
      <c r="S66" s="108"/>
      <c r="T66" s="81"/>
      <c r="U66" s="108"/>
      <c r="V66" s="81"/>
      <c r="W66" s="109"/>
    </row>
    <row r="67" spans="2:23" ht="15.75" customHeight="1" thickBot="1">
      <c r="B67" s="217" t="s">
        <v>65</v>
      </c>
      <c r="C67" s="218">
        <f>C55-C65</f>
        <v>5378360.4771250002</v>
      </c>
      <c r="D67" s="219">
        <f>C67/C$54</f>
        <v>0.41773211872798865</v>
      </c>
      <c r="E67" s="218">
        <f>E55-E65</f>
        <v>5650205.7024315</v>
      </c>
      <c r="F67" s="219">
        <f>E67/E$54</f>
        <v>0.41739823008849558</v>
      </c>
      <c r="G67" s="218">
        <f>G55-G65</f>
        <v>5935245.9304049117</v>
      </c>
      <c r="H67" s="219">
        <f>G67/G$54</f>
        <v>0.41739823008849558</v>
      </c>
      <c r="I67" s="218">
        <f>I55-I65</f>
        <v>6229427.6852162806</v>
      </c>
      <c r="J67" s="219">
        <f>I67/I$54</f>
        <v>0.41739823008849536</v>
      </c>
      <c r="K67" s="218">
        <f>K55-K65</f>
        <v>6533002.6118479529</v>
      </c>
      <c r="L67" s="219">
        <f>K67/K$54</f>
        <v>0.41739823008849564</v>
      </c>
      <c r="M67" s="218">
        <f>M55-M65</f>
        <v>6846228.7644707998</v>
      </c>
      <c r="N67" s="219">
        <f>M67/M$54</f>
        <v>0.41739823008849558</v>
      </c>
      <c r="O67" s="218">
        <f>O55-O65</f>
        <v>7169370.7621538211</v>
      </c>
      <c r="P67" s="219">
        <f>O67/O$54</f>
        <v>0.41739823008849558</v>
      </c>
      <c r="Q67" s="218">
        <f>Q55-Q65</f>
        <v>7502699.9482383737</v>
      </c>
      <c r="R67" s="219">
        <f>Q67/Q$54</f>
        <v>0.41739823008849547</v>
      </c>
      <c r="S67" s="218">
        <f>S55-S65</f>
        <v>7846494.5534614483</v>
      </c>
      <c r="T67" s="219">
        <f>S67/S$54</f>
        <v>0.41739823008849541</v>
      </c>
      <c r="U67" s="218">
        <f>U55-U65</f>
        <v>8201039.8629141534</v>
      </c>
      <c r="V67" s="219">
        <f>U67/U$54</f>
        <v>0.41739823008849564</v>
      </c>
      <c r="W67" s="220">
        <f>W55-W65</f>
        <v>67292076.298264235</v>
      </c>
    </row>
    <row r="68" spans="2:23" ht="15.75" customHeight="1" thickTop="1" thickBot="1">
      <c r="B68" s="58"/>
      <c r="C68" s="59"/>
      <c r="D68" s="69"/>
      <c r="E68" s="59"/>
      <c r="F68" s="69"/>
      <c r="G68" s="59"/>
      <c r="H68" s="69"/>
      <c r="I68" s="59"/>
      <c r="J68" s="69"/>
      <c r="K68" s="59"/>
      <c r="L68" s="69"/>
      <c r="M68" s="59"/>
      <c r="N68" s="69"/>
      <c r="O68" s="59"/>
      <c r="P68" s="69"/>
      <c r="Q68" s="59"/>
      <c r="R68" s="69"/>
      <c r="S68" s="59"/>
      <c r="T68" s="69"/>
      <c r="U68" s="59"/>
      <c r="V68" s="69"/>
      <c r="W68" s="59"/>
    </row>
    <row r="69" spans="2:23" ht="15.75" customHeight="1" thickBot="1">
      <c r="B69" s="180" t="s">
        <v>66</v>
      </c>
      <c r="C69" s="88"/>
      <c r="D69" s="76"/>
      <c r="E69" s="88"/>
      <c r="F69" s="76"/>
      <c r="G69" s="88"/>
      <c r="H69" s="76"/>
      <c r="I69" s="88"/>
      <c r="J69" s="76"/>
      <c r="K69" s="88"/>
      <c r="L69" s="76"/>
      <c r="M69" s="88"/>
      <c r="N69" s="76"/>
      <c r="O69" s="88"/>
      <c r="P69" s="76"/>
      <c r="Q69" s="88"/>
      <c r="R69" s="76"/>
      <c r="S69" s="88"/>
      <c r="T69" s="76"/>
      <c r="U69" s="88"/>
      <c r="V69" s="76"/>
      <c r="W69" s="89"/>
    </row>
    <row r="70" spans="2:23" ht="15.75" customHeight="1">
      <c r="B70" s="5" t="s">
        <v>67</v>
      </c>
      <c r="C70" s="72">
        <f>C67*D70</f>
        <v>537836.04771250009</v>
      </c>
      <c r="D70" s="78">
        <f>'OWNER Consolidated'!D49</f>
        <v>0.1</v>
      </c>
      <c r="E70" s="72">
        <f>E67*F70</f>
        <v>565020.57024315</v>
      </c>
      <c r="F70" s="78">
        <f>'OWNER Consolidated'!F49</f>
        <v>0.1</v>
      </c>
      <c r="G70" s="72">
        <f>G67*H70</f>
        <v>593524.59304049122</v>
      </c>
      <c r="H70" s="78">
        <f>'OWNER Consolidated'!H49</f>
        <v>0.1</v>
      </c>
      <c r="I70" s="72">
        <f>I67*J70</f>
        <v>622942.76852162811</v>
      </c>
      <c r="J70" s="78">
        <f>'OWNER Consolidated'!J49</f>
        <v>0.1</v>
      </c>
      <c r="K70" s="72">
        <f>K67*L70</f>
        <v>653300.26118479529</v>
      </c>
      <c r="L70" s="78">
        <f>'OWNER Consolidated'!L49</f>
        <v>0.1</v>
      </c>
      <c r="M70" s="72">
        <f>M67*N70</f>
        <v>684622.87644708005</v>
      </c>
      <c r="N70" s="78">
        <f>'OWNER Consolidated'!N49</f>
        <v>0.1</v>
      </c>
      <c r="O70" s="72">
        <f>O67*P70</f>
        <v>716937.0762153822</v>
      </c>
      <c r="P70" s="78">
        <f>'OWNER Consolidated'!P49</f>
        <v>0.1</v>
      </c>
      <c r="Q70" s="72">
        <f>Q67*R70</f>
        <v>750269.99482383742</v>
      </c>
      <c r="R70" s="78">
        <f>'OWNER Consolidated'!R49</f>
        <v>0.1</v>
      </c>
      <c r="S70" s="72">
        <f>S67*T70</f>
        <v>784649.45534614485</v>
      </c>
      <c r="T70" s="78">
        <f>'OWNER Consolidated'!T49</f>
        <v>0.1</v>
      </c>
      <c r="U70" s="72">
        <f>U67*V70</f>
        <v>820103.98629141541</v>
      </c>
      <c r="V70" s="78">
        <f>'OWNER Consolidated'!V49</f>
        <v>0.1</v>
      </c>
      <c r="W70" s="73">
        <f t="shared" ref="W70:W76" si="6">SUM(C70,E70,G70,I70,K70,M70,O70,Q70,S70,U70)</f>
        <v>6729207.6298264246</v>
      </c>
    </row>
    <row r="71" spans="2:23" ht="15.75" customHeight="1" thickBot="1">
      <c r="B71" s="217" t="s">
        <v>68</v>
      </c>
      <c r="C71" s="218">
        <f>C67-C70</f>
        <v>4840524.4294125</v>
      </c>
      <c r="D71" s="219">
        <f>C71/C54</f>
        <v>0.37595890685518973</v>
      </c>
      <c r="E71" s="218">
        <f>E67-E70</f>
        <v>5085185.13218835</v>
      </c>
      <c r="F71" s="219">
        <f>E71/E54</f>
        <v>0.37565840707964604</v>
      </c>
      <c r="G71" s="218">
        <f>G67-G70</f>
        <v>5341721.3373644203</v>
      </c>
      <c r="H71" s="219">
        <f>G71/G54</f>
        <v>0.37565840707964598</v>
      </c>
      <c r="I71" s="218">
        <f>I67-I70</f>
        <v>5606484.9166946523</v>
      </c>
      <c r="J71" s="219">
        <f>I71/I54</f>
        <v>0.37565840707964582</v>
      </c>
      <c r="K71" s="218">
        <f>K67-K70</f>
        <v>5879702.3506631572</v>
      </c>
      <c r="L71" s="219">
        <f>K71/K54</f>
        <v>0.37565840707964604</v>
      </c>
      <c r="M71" s="218">
        <f>M67-M70</f>
        <v>6161605.8880237201</v>
      </c>
      <c r="N71" s="219">
        <f>M71/M54</f>
        <v>0.37565840707964604</v>
      </c>
      <c r="O71" s="218">
        <f>O67-O70</f>
        <v>6452433.6859384384</v>
      </c>
      <c r="P71" s="219">
        <f>O71/O54</f>
        <v>0.37565840707964598</v>
      </c>
      <c r="Q71" s="218">
        <f>Q67-Q70</f>
        <v>6752429.9534145361</v>
      </c>
      <c r="R71" s="219">
        <f>Q71/Q54</f>
        <v>0.37565840707964587</v>
      </c>
      <c r="S71" s="218">
        <f>S67-S70</f>
        <v>7061845.0981153036</v>
      </c>
      <c r="T71" s="219">
        <f>S71/S54</f>
        <v>0.37565840707964587</v>
      </c>
      <c r="U71" s="218">
        <f>U67-U70</f>
        <v>7380935.8766227383</v>
      </c>
      <c r="V71" s="219">
        <f>U71/U54</f>
        <v>0.37565840707964604</v>
      </c>
      <c r="W71" s="220">
        <f t="shared" si="6"/>
        <v>60562868.668437816</v>
      </c>
    </row>
    <row r="72" spans="2:23" ht="15.75" customHeight="1" thickTop="1">
      <c r="B72" s="79" t="s">
        <v>69</v>
      </c>
      <c r="C72" s="72">
        <f>C54*D72</f>
        <v>386254.26937499997</v>
      </c>
      <c r="D72" s="78">
        <f>'OWNER Consolidated'!D51</f>
        <v>0.03</v>
      </c>
      <c r="E72" s="72">
        <f>E54*F72</f>
        <v>406101.79644749995</v>
      </c>
      <c r="F72" s="78">
        <f>'OWNER Consolidated'!F51</f>
        <v>0.03</v>
      </c>
      <c r="G72" s="72">
        <f>G54*H72</f>
        <v>426588.72289515013</v>
      </c>
      <c r="H72" s="78">
        <f>'OWNER Consolidated'!H51</f>
        <v>0.03</v>
      </c>
      <c r="I72" s="72">
        <f>I54*J72</f>
        <v>447732.68568212702</v>
      </c>
      <c r="J72" s="78">
        <f>'OWNER Consolidated'!J51</f>
        <v>0.03</v>
      </c>
      <c r="K72" s="72">
        <f>K54*L72</f>
        <v>469551.77149142505</v>
      </c>
      <c r="L72" s="78">
        <f>'OWNER Consolidated'!L51</f>
        <v>0.03</v>
      </c>
      <c r="M72" s="72">
        <f>M54*N72</f>
        <v>492064.52765882225</v>
      </c>
      <c r="N72" s="78">
        <f>'OWNER Consolidated'!N51</f>
        <v>0.03</v>
      </c>
      <c r="O72" s="72">
        <f>O54*P72</f>
        <v>515289.9733643186</v>
      </c>
      <c r="P72" s="78">
        <f>'OWNER Consolidated'!P51</f>
        <v>0.03</v>
      </c>
      <c r="Q72" s="72">
        <f>Q54*R72</f>
        <v>539247.61108697136</v>
      </c>
      <c r="R72" s="78">
        <f>'OWNER Consolidated'!R51</f>
        <v>0.03</v>
      </c>
      <c r="S72" s="72">
        <f>S54*T72</f>
        <v>563957.43832918454</v>
      </c>
      <c r="T72" s="78">
        <f>'OWNER Consolidated'!T51</f>
        <v>0.03</v>
      </c>
      <c r="U72" s="72">
        <f>U54*V72</f>
        <v>589439.95961665129</v>
      </c>
      <c r="V72" s="78">
        <f>'OWNER Consolidated'!V51</f>
        <v>0.03</v>
      </c>
      <c r="W72" s="73">
        <f t="shared" si="6"/>
        <v>4836228.7559471503</v>
      </c>
    </row>
    <row r="73" spans="2:23" ht="15.75" customHeight="1">
      <c r="B73" s="79" t="s">
        <v>70</v>
      </c>
      <c r="C73" s="72">
        <f>C71*D73</f>
        <v>242026.22147062502</v>
      </c>
      <c r="D73" s="78">
        <f>'OWNER Consolidated'!D52</f>
        <v>0.05</v>
      </c>
      <c r="E73" s="72">
        <f>E71*F73</f>
        <v>254259.2566094175</v>
      </c>
      <c r="F73" s="78">
        <f>'OWNER Consolidated'!F52</f>
        <v>0.05</v>
      </c>
      <c r="G73" s="72">
        <f>G71*H73</f>
        <v>267086.06686822104</v>
      </c>
      <c r="H73" s="78">
        <f>'OWNER Consolidated'!H52</f>
        <v>0.05</v>
      </c>
      <c r="I73" s="72">
        <f>I71*J73</f>
        <v>280324.2458347326</v>
      </c>
      <c r="J73" s="78">
        <f>'OWNER Consolidated'!J52</f>
        <v>0.05</v>
      </c>
      <c r="K73" s="72">
        <f>K71*L73</f>
        <v>293985.11753315787</v>
      </c>
      <c r="L73" s="78">
        <f>'OWNER Consolidated'!L52</f>
        <v>0.05</v>
      </c>
      <c r="M73" s="72">
        <f>M71*N73</f>
        <v>308080.29440118599</v>
      </c>
      <c r="N73" s="78">
        <f>'OWNER Consolidated'!N52</f>
        <v>0.05</v>
      </c>
      <c r="O73" s="72">
        <f>O71*P73</f>
        <v>322621.68429692194</v>
      </c>
      <c r="P73" s="78">
        <v>0.05</v>
      </c>
      <c r="Q73" s="72">
        <f>Q71*R73</f>
        <v>337621.49767072685</v>
      </c>
      <c r="R73" s="78">
        <f>'OWNER Consolidated'!R52</f>
        <v>0.05</v>
      </c>
      <c r="S73" s="72">
        <f>S71*T73</f>
        <v>353092.25490576518</v>
      </c>
      <c r="T73" s="78">
        <f>'OWNER Consolidated'!T52</f>
        <v>0.05</v>
      </c>
      <c r="U73" s="72">
        <f>U71*V73</f>
        <v>369046.79383113695</v>
      </c>
      <c r="V73" s="78">
        <f>'OWNER Consolidated'!V52</f>
        <v>0.05</v>
      </c>
      <c r="W73" s="73">
        <f t="shared" si="6"/>
        <v>3028143.4334218912</v>
      </c>
    </row>
    <row r="74" spans="2:23" ht="15.75" customHeight="1">
      <c r="B74" s="79" t="s">
        <v>71</v>
      </c>
      <c r="C74" s="72">
        <f>'OWNER Consolidated'!C53</f>
        <v>134619</v>
      </c>
      <c r="D74" s="134">
        <f>'OWNER Consolidated'!D53</f>
        <v>3.0000000000000001E-3</v>
      </c>
      <c r="E74" s="72">
        <f>'OWNER Consolidated'!E53</f>
        <v>148080.9</v>
      </c>
      <c r="F74" s="134">
        <f>'OWNER Consolidated'!F53</f>
        <v>3.3E-3</v>
      </c>
      <c r="G74" s="72">
        <f>'OWNER Consolidated'!G53</f>
        <v>161542.79999999999</v>
      </c>
      <c r="H74" s="134">
        <f>'OWNER Consolidated'!H53</f>
        <v>3.5999999999999999E-3</v>
      </c>
      <c r="I74" s="72">
        <f>'OWNER Consolidated'!I53</f>
        <v>175004.7</v>
      </c>
      <c r="J74" s="134">
        <f>'OWNER Consolidated'!J53</f>
        <v>3.8999999999999998E-3</v>
      </c>
      <c r="K74" s="72">
        <f>'OWNER Consolidated'!K53</f>
        <v>188466.59999999998</v>
      </c>
      <c r="L74" s="134">
        <f>'OWNER Consolidated'!L53</f>
        <v>4.1999999999999997E-3</v>
      </c>
      <c r="M74" s="72">
        <f>'OWNER Consolidated'!M53</f>
        <v>201928.5</v>
      </c>
      <c r="N74" s="134">
        <f>'OWNER Consolidated'!N53</f>
        <v>4.4999999999999997E-3</v>
      </c>
      <c r="O74" s="72">
        <f>'OWNER Consolidated'!O53</f>
        <v>215390.4</v>
      </c>
      <c r="P74" s="134">
        <f>'OWNER Consolidated'!P53</f>
        <v>4.7999999999999996E-3</v>
      </c>
      <c r="Q74" s="72">
        <f>'OWNER Consolidated'!Q53</f>
        <v>228852.3</v>
      </c>
      <c r="R74" s="134">
        <f>'OWNER Consolidated'!R53</f>
        <v>5.0999999999999995E-3</v>
      </c>
      <c r="S74" s="72">
        <f>'OWNER Consolidated'!S53</f>
        <v>242314.19999999995</v>
      </c>
      <c r="T74" s="134">
        <f>'OWNER Consolidated'!T53</f>
        <v>5.3999999999999994E-3</v>
      </c>
      <c r="U74" s="72">
        <f>'OWNER Consolidated'!U53</f>
        <v>255776.09999999998</v>
      </c>
      <c r="V74" s="134">
        <f>'OWNER Consolidated'!V53</f>
        <v>5.6999999999999993E-3</v>
      </c>
      <c r="W74" s="73">
        <f t="shared" si="6"/>
        <v>1951975.5</v>
      </c>
    </row>
    <row r="75" spans="2:23" ht="15.75" customHeight="1">
      <c r="B75" s="79" t="s">
        <v>72</v>
      </c>
      <c r="C75" s="72">
        <f>'OWNER Consolidated'!C54</f>
        <v>657765</v>
      </c>
      <c r="D75" s="72"/>
      <c r="E75" s="72">
        <f>'OWNER Consolidated'!E54</f>
        <v>664342.64999999991</v>
      </c>
      <c r="F75" s="72"/>
      <c r="G75" s="72">
        <f>'OWNER Consolidated'!G54</f>
        <v>670986.07649999997</v>
      </c>
      <c r="H75" s="72"/>
      <c r="I75" s="72">
        <f>'OWNER Consolidated'!I54</f>
        <v>677695.93726499996</v>
      </c>
      <c r="J75" s="72"/>
      <c r="K75" s="72">
        <f>'OWNER Consolidated'!K54</f>
        <v>684472.89663764997</v>
      </c>
      <c r="L75" s="72"/>
      <c r="M75" s="72">
        <f>'OWNER Consolidated'!M54</f>
        <v>691317.62560402649</v>
      </c>
      <c r="N75" s="72"/>
      <c r="O75" s="72">
        <f>'OWNER Consolidated'!O54</f>
        <v>698230.80186006683</v>
      </c>
      <c r="P75" s="72"/>
      <c r="Q75" s="72">
        <f>'OWNER Consolidated'!Q54</f>
        <v>705213.1098786674</v>
      </c>
      <c r="R75" s="72"/>
      <c r="S75" s="72">
        <f>'OWNER Consolidated'!S54</f>
        <v>712265.24097745412</v>
      </c>
      <c r="T75" s="72"/>
      <c r="U75" s="72">
        <f>'OWNER Consolidated'!U54</f>
        <v>719387.89338722872</v>
      </c>
      <c r="V75" s="72"/>
      <c r="W75" s="73">
        <f t="shared" si="6"/>
        <v>6881677.2321100924</v>
      </c>
    </row>
    <row r="76" spans="2:23" ht="13.5" thickBot="1">
      <c r="B76" s="221" t="s">
        <v>73</v>
      </c>
      <c r="C76" s="222">
        <f>C71-(SUM(C72:C75))</f>
        <v>3419859.9385668747</v>
      </c>
      <c r="D76" s="223">
        <f>C76/C54</f>
        <v>0.26561725343001913</v>
      </c>
      <c r="E76" s="222">
        <f>E71-(SUM(E72:E75))</f>
        <v>3612400.5291314325</v>
      </c>
      <c r="F76" s="223">
        <f>E76/E54</f>
        <v>0.26685923781170245</v>
      </c>
      <c r="G76" s="222">
        <v>4036908.8902162509</v>
      </c>
      <c r="H76" s="223">
        <f>G76/G54</f>
        <v>0.28389701885357643</v>
      </c>
      <c r="I76" s="222">
        <f>I71-(SUM(I72:I75))</f>
        <v>4025727.3479127926</v>
      </c>
      <c r="J76" s="223">
        <f>I76/I54</f>
        <v>0.26974090634769321</v>
      </c>
      <c r="K76" s="222">
        <f>K71-(SUM(K72:K75))</f>
        <v>4243225.9650009237</v>
      </c>
      <c r="L76" s="223">
        <f>K76/K54</f>
        <v>0.27110275517798232</v>
      </c>
      <c r="M76" s="222">
        <f>M71-(SUM(M72:M75))</f>
        <v>4468214.9403596856</v>
      </c>
      <c r="N76" s="223">
        <f>M76/M54</f>
        <v>0.27241640206939077</v>
      </c>
      <c r="O76" s="222">
        <f>O71-(SUM(O72:O75))</f>
        <v>4700900.8264171313</v>
      </c>
      <c r="P76" s="223">
        <f>O76/O54</f>
        <v>0.2736847834855996</v>
      </c>
      <c r="Q76" s="222">
        <f>Q71-(SUM(Q72:Q75))</f>
        <v>4941495.4347781707</v>
      </c>
      <c r="R76" s="223">
        <f>Q76/Q54</f>
        <v>0.27491056055774676</v>
      </c>
      <c r="S76" s="222">
        <f>S71-(SUM(S72:S75))</f>
        <v>5190215.9639029</v>
      </c>
      <c r="T76" s="223">
        <f>S76/S54</f>
        <v>0.27609615253660402</v>
      </c>
      <c r="U76" s="222">
        <f>U71-(SUM(U72:U75))</f>
        <v>5447285.1297877207</v>
      </c>
      <c r="V76" s="223">
        <f>U76/U54</f>
        <v>0.27724376542084567</v>
      </c>
      <c r="W76" s="224">
        <f t="shared" si="6"/>
        <v>44086234.966073878</v>
      </c>
    </row>
    <row r="77" spans="2:23" ht="15.75" customHeight="1" thickTop="1" thickBot="1">
      <c r="B77" s="82"/>
      <c r="C77" s="9"/>
      <c r="D77" s="10"/>
      <c r="E77" s="9"/>
      <c r="F77" s="10"/>
      <c r="G77" s="9"/>
      <c r="H77" s="10"/>
      <c r="I77" s="9"/>
      <c r="J77" s="10"/>
      <c r="K77" s="9"/>
      <c r="L77" s="10"/>
      <c r="M77" s="9"/>
      <c r="N77" s="10"/>
      <c r="O77" s="9"/>
      <c r="P77" s="10"/>
      <c r="Q77" s="9"/>
      <c r="R77" s="10"/>
      <c r="S77" s="9"/>
      <c r="T77" s="10"/>
      <c r="U77" s="9"/>
      <c r="V77" s="10"/>
      <c r="W77" s="83"/>
    </row>
    <row r="78" spans="2:23" ht="13.5" thickTop="1">
      <c r="B78" s="230" t="s">
        <v>74</v>
      </c>
      <c r="C78" s="226"/>
      <c r="D78" s="226"/>
      <c r="E78" s="226"/>
      <c r="F78" s="226"/>
      <c r="G78" s="226"/>
      <c r="H78" s="226"/>
      <c r="I78" s="226"/>
      <c r="J78" s="226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</row>
    <row r="79" spans="2:23" ht="15.75" customHeight="1">
      <c r="B79" s="79" t="s">
        <v>75</v>
      </c>
      <c r="C79" s="96">
        <f>C73</f>
        <v>242026.22147062502</v>
      </c>
      <c r="D79" s="11"/>
      <c r="E79" s="96">
        <f>E73</f>
        <v>254259.2566094175</v>
      </c>
      <c r="F79" s="11"/>
      <c r="G79" s="96">
        <f>G73</f>
        <v>267086.06686822104</v>
      </c>
      <c r="H79" s="11"/>
      <c r="I79" s="96">
        <f>I73</f>
        <v>280324.2458347326</v>
      </c>
      <c r="J79" s="11"/>
      <c r="K79" s="96">
        <f>K73</f>
        <v>293985.11753315787</v>
      </c>
      <c r="L79" s="11"/>
      <c r="M79" s="96">
        <f>M73</f>
        <v>308080.29440118599</v>
      </c>
      <c r="N79" s="11"/>
      <c r="O79" s="96">
        <f>O73</f>
        <v>322621.68429692194</v>
      </c>
      <c r="P79" s="11"/>
      <c r="Q79" s="96">
        <f>Q73</f>
        <v>337621.49767072685</v>
      </c>
      <c r="R79" s="11"/>
      <c r="S79" s="96">
        <f>S73</f>
        <v>353092.25490576518</v>
      </c>
      <c r="T79" s="11"/>
      <c r="U79" s="96">
        <f>U73</f>
        <v>369046.79383113695</v>
      </c>
      <c r="V79" s="11"/>
      <c r="W79" s="94">
        <f>SUM(C79:U79)</f>
        <v>3028143.4334218912</v>
      </c>
    </row>
    <row r="80" spans="2:23" ht="15.75" customHeight="1">
      <c r="B80" s="110" t="s">
        <v>76</v>
      </c>
      <c r="C80" s="96">
        <f>C44</f>
        <v>477519.65868749993</v>
      </c>
      <c r="D80" s="11"/>
      <c r="E80" s="96">
        <f>E44</f>
        <v>502056.8226877501</v>
      </c>
      <c r="F80" s="11"/>
      <c r="G80" s="96">
        <f>G44</f>
        <v>527384.46538453514</v>
      </c>
      <c r="H80" s="11"/>
      <c r="I80" s="96">
        <f>I44</f>
        <v>553524.39106011635</v>
      </c>
      <c r="J80" s="11"/>
      <c r="K80" s="96">
        <f>K44</f>
        <v>580498.95997656719</v>
      </c>
      <c r="L80" s="11"/>
      <c r="M80" s="96">
        <f>M44</f>
        <v>608331.10189325188</v>
      </c>
      <c r="N80" s="11"/>
      <c r="O80" s="96">
        <f>O44</f>
        <v>637044.3299026133</v>
      </c>
      <c r="P80" s="11"/>
      <c r="Q80" s="96">
        <f>Q44</f>
        <v>666662.75459159212</v>
      </c>
      <c r="R80" s="11"/>
      <c r="S80" s="96">
        <f>S44</f>
        <v>697211.09853616892</v>
      </c>
      <c r="T80" s="11"/>
      <c r="U80" s="96">
        <f>U44</f>
        <v>728714.71113669174</v>
      </c>
      <c r="V80" s="11"/>
      <c r="W80" s="94">
        <f>W44</f>
        <v>5978949.2673081104</v>
      </c>
    </row>
    <row r="81" spans="2:23" ht="15.75" customHeight="1">
      <c r="B81" s="110" t="s">
        <v>77</v>
      </c>
      <c r="C81" s="96">
        <f>C52</f>
        <v>125074.53499999999</v>
      </c>
      <c r="D81" s="11"/>
      <c r="E81" s="96">
        <f>E52</f>
        <v>126981.68266500001</v>
      </c>
      <c r="F81" s="11"/>
      <c r="G81" s="96">
        <f>G52</f>
        <v>133387.62426810004</v>
      </c>
      <c r="H81" s="11"/>
      <c r="I81" s="96">
        <f>I52</f>
        <v>139999.010862258</v>
      </c>
      <c r="J81" s="11"/>
      <c r="K81" s="96">
        <f>K52</f>
        <v>146821.49787047511</v>
      </c>
      <c r="L81" s="11"/>
      <c r="M81" s="96">
        <f>M52</f>
        <v>153860.88475467596</v>
      </c>
      <c r="N81" s="11"/>
      <c r="O81" s="96">
        <f>O52</f>
        <v>161123.11851509666</v>
      </c>
      <c r="P81" s="11"/>
      <c r="Q81" s="96">
        <f>Q52</f>
        <v>168614.29727203242</v>
      </c>
      <c r="R81" s="11"/>
      <c r="S81" s="96">
        <f>S52</f>
        <v>176340.67393183941</v>
      </c>
      <c r="T81" s="11"/>
      <c r="U81" s="96">
        <f>U52</f>
        <v>184308.65993912992</v>
      </c>
      <c r="V81" s="11"/>
      <c r="W81" s="94">
        <f>SUM(C81:U81)</f>
        <v>1516511.9850786072</v>
      </c>
    </row>
    <row r="82" spans="2:23" ht="15.75" customHeight="1" thickBot="1">
      <c r="B82" s="217" t="s">
        <v>15</v>
      </c>
      <c r="C82" s="218">
        <f>SUM(C79:C81)</f>
        <v>844620.41515812499</v>
      </c>
      <c r="D82" s="219"/>
      <c r="E82" s="218">
        <f>SUM(E79:E81)</f>
        <v>883297.76196216757</v>
      </c>
      <c r="F82" s="219"/>
      <c r="G82" s="218">
        <f>SUM(G79:G81)</f>
        <v>927858.1565208562</v>
      </c>
      <c r="H82" s="219"/>
      <c r="I82" s="218">
        <f>SUM(I79:I81)</f>
        <v>973847.64775710693</v>
      </c>
      <c r="J82" s="219"/>
      <c r="K82" s="218">
        <f>SUM(K79:K81)</f>
        <v>1021305.5753802001</v>
      </c>
      <c r="L82" s="219"/>
      <c r="M82" s="218">
        <f>SUM(M79:M81)</f>
        <v>1070272.2810491137</v>
      </c>
      <c r="N82" s="219"/>
      <c r="O82" s="218">
        <f>SUM(O79:O81)</f>
        <v>1120789.132714632</v>
      </c>
      <c r="P82" s="219"/>
      <c r="Q82" s="218">
        <f>SUM(Q79:Q81)</f>
        <v>1172898.5495343513</v>
      </c>
      <c r="R82" s="219"/>
      <c r="S82" s="218">
        <f>SUM(S79:S81)</f>
        <v>1226644.0273737735</v>
      </c>
      <c r="T82" s="219"/>
      <c r="U82" s="218">
        <f>SUM(U79:U81)</f>
        <v>1282070.1649069586</v>
      </c>
      <c r="V82" s="219"/>
      <c r="W82" s="220">
        <f>SUM(W79:W81)</f>
        <v>10523604.685808608</v>
      </c>
    </row>
    <row r="83" spans="2:23" ht="15.75" thickTop="1">
      <c r="B83" s="112"/>
      <c r="C83" s="113"/>
      <c r="D83" s="114"/>
      <c r="E83" s="113"/>
      <c r="F83" s="114"/>
      <c r="G83" s="113"/>
      <c r="H83" s="114"/>
      <c r="I83" s="113"/>
      <c r="J83" s="114"/>
      <c r="K83" s="113"/>
      <c r="L83" s="114"/>
      <c r="M83" s="113"/>
      <c r="N83" s="114"/>
      <c r="O83" s="113"/>
      <c r="P83" s="114"/>
      <c r="Q83" s="113"/>
      <c r="R83" s="114"/>
      <c r="S83" s="113"/>
      <c r="T83" s="114"/>
      <c r="U83" s="113"/>
      <c r="V83" s="114"/>
      <c r="W83" s="115"/>
    </row>
    <row r="84" spans="2:23" ht="13.5" thickBot="1">
      <c r="B84" s="217" t="s">
        <v>78</v>
      </c>
      <c r="C84" s="218"/>
      <c r="D84" s="219"/>
      <c r="E84" s="218"/>
      <c r="F84" s="219"/>
      <c r="G84" s="218"/>
      <c r="H84" s="219"/>
      <c r="I84" s="218"/>
      <c r="J84" s="219"/>
      <c r="K84" s="218"/>
      <c r="L84" s="219"/>
      <c r="M84" s="218"/>
      <c r="N84" s="219"/>
      <c r="O84" s="218"/>
      <c r="P84" s="219"/>
      <c r="Q84" s="218"/>
      <c r="R84" s="219"/>
      <c r="S84" s="218"/>
      <c r="T84" s="219"/>
      <c r="U84" s="218"/>
      <c r="V84" s="219"/>
      <c r="W84" s="220"/>
    </row>
    <row r="85" spans="2:23" ht="13.5" thickTop="1">
      <c r="B85" s="95" t="s">
        <v>79</v>
      </c>
      <c r="C85" s="96">
        <f>'OWNER Consolidated'!C58</f>
        <v>12740.438662500001</v>
      </c>
      <c r="D85" s="11"/>
      <c r="E85" s="96">
        <f>'OWNER Consolidated'!E58</f>
        <v>13423.329356850003</v>
      </c>
      <c r="F85" s="11"/>
      <c r="G85" s="96">
        <f>'OWNER Consolidated'!G58</f>
        <v>14129.844403509003</v>
      </c>
      <c r="H85" s="11"/>
      <c r="I85" s="96">
        <f>'OWNER Consolidated'!I58</f>
        <v>14860.637521291623</v>
      </c>
      <c r="J85" s="11"/>
      <c r="K85" s="96">
        <f>'OWNER Consolidated'!K58</f>
        <v>15616.379116234149</v>
      </c>
      <c r="L85" s="11"/>
      <c r="M85" s="96">
        <f>'OWNER Consolidated'!M58</f>
        <v>16397.756687477948</v>
      </c>
      <c r="N85" s="11"/>
      <c r="O85" s="96">
        <f>'OWNER Consolidated'!O58</f>
        <v>17205.475242712244</v>
      </c>
      <c r="P85" s="11"/>
      <c r="Q85" s="96">
        <f>'OWNER Consolidated'!Q58</f>
        <v>18040.257723396</v>
      </c>
      <c r="R85" s="11"/>
      <c r="S85" s="96">
        <f>'OWNER Consolidated'!S58</f>
        <v>18902.845439984267</v>
      </c>
      <c r="T85" s="11"/>
      <c r="U85" s="96">
        <f>'OWNER Consolidated'!U58</f>
        <v>19793.998517388689</v>
      </c>
      <c r="V85" s="11"/>
      <c r="W85" s="96">
        <f>'OWNER Consolidated'!W58</f>
        <v>161110.96267134391</v>
      </c>
    </row>
    <row r="86" spans="2:23" ht="12.75">
      <c r="B86" s="95" t="s">
        <v>80</v>
      </c>
      <c r="C86" s="96">
        <f>'OWNER Consolidated'!C59</f>
        <v>13195.947956249996</v>
      </c>
      <c r="D86" s="11"/>
      <c r="E86" s="96">
        <f>'OWNER Consolidated'!E59</f>
        <v>13923.616358924999</v>
      </c>
      <c r="F86" s="11"/>
      <c r="G86" s="96">
        <f>'OWNER Consolidated'!G59</f>
        <v>14676.936518524502</v>
      </c>
      <c r="H86" s="11"/>
      <c r="I86" s="96">
        <f>'OWNER Consolidated'!I59</f>
        <v>15456.619263964412</v>
      </c>
      <c r="J86" s="11"/>
      <c r="K86" s="96">
        <f>'OWNER Consolidated'!K59</f>
        <v>16263.393578074503</v>
      </c>
      <c r="L86" s="11"/>
      <c r="M86" s="96">
        <f>'OWNER Consolidated'!M59</f>
        <v>17098.007039238022</v>
      </c>
      <c r="N86" s="11"/>
      <c r="O86" s="96">
        <f>'OWNER Consolidated'!O59</f>
        <v>17961.226273433396</v>
      </c>
      <c r="P86" s="11"/>
      <c r="Q86" s="96">
        <f>'OWNER Consolidated'!Q59</f>
        <v>18853.837416917602</v>
      </c>
      <c r="R86" s="11"/>
      <c r="S86" s="96">
        <f>'OWNER Consolidated'!S59</f>
        <v>19776.646589795873</v>
      </c>
      <c r="T86" s="11"/>
      <c r="U86" s="96">
        <f>'OWNER Consolidated'!U59</f>
        <v>20730.48038072823</v>
      </c>
      <c r="V86" s="11"/>
      <c r="W86" s="96">
        <f>'OWNER Consolidated'!W59</f>
        <v>167936.71137585156</v>
      </c>
    </row>
    <row r="87" spans="2:23" ht="15.75" customHeight="1">
      <c r="B87" s="95" t="s">
        <v>81</v>
      </c>
      <c r="C87" s="96">
        <f>'OWNER Consolidated'!C60</f>
        <v>20233.513012500003</v>
      </c>
      <c r="D87" s="11"/>
      <c r="E87" s="96">
        <f>'OWNER Consolidated'!E60</f>
        <v>21365.765373450005</v>
      </c>
      <c r="F87" s="11"/>
      <c r="G87" s="96">
        <f>'OWNER Consolidated'!G60</f>
        <v>22538.187723632993</v>
      </c>
      <c r="H87" s="11"/>
      <c r="I87" s="96">
        <f>'OWNER Consolidated'!I60</f>
        <v>23751.893926673947</v>
      </c>
      <c r="J87" s="11"/>
      <c r="K87" s="96">
        <f>'OWNER Consolidated'!K60</f>
        <v>25008.02629959707</v>
      </c>
      <c r="L87" s="11"/>
      <c r="M87" s="96">
        <f>'OWNER Consolidated'!M60</f>
        <v>26307.756305084949</v>
      </c>
      <c r="N87" s="11"/>
      <c r="O87" s="96">
        <f>'OWNER Consolidated'!O60</f>
        <v>27652.285260043202</v>
      </c>
      <c r="P87" s="11"/>
      <c r="Q87" s="96">
        <f>'OWNER Consolidated'!Q60</f>
        <v>29042.845060846117</v>
      </c>
      <c r="R87" s="11"/>
      <c r="S87" s="96">
        <f>'OWNER Consolidated'!S60</f>
        <v>30480.698925647226</v>
      </c>
      <c r="T87" s="11"/>
      <c r="U87" s="96">
        <f>'OWNER Consolidated'!U60</f>
        <v>31967.142154146801</v>
      </c>
      <c r="V87" s="11"/>
      <c r="W87" s="96">
        <f>'OWNER Consolidated'!W60</f>
        <v>258348.11404162229</v>
      </c>
    </row>
    <row r="88" spans="2:23" ht="12.75">
      <c r="B88" s="95" t="s">
        <v>82</v>
      </c>
      <c r="C88" s="96">
        <f>'OWNER Consolidated'!C61</f>
        <v>29170.568775</v>
      </c>
      <c r="D88" s="11"/>
      <c r="E88" s="96">
        <f>'OWNER Consolidated'!E61</f>
        <v>30695.897385900018</v>
      </c>
      <c r="F88" s="11"/>
      <c r="G88" s="96">
        <f>'OWNER Consolidated'!G61</f>
        <v>32274.111513725995</v>
      </c>
      <c r="H88" s="11"/>
      <c r="I88" s="96">
        <f>'OWNER Consolidated'!I61</f>
        <v>33906.673193710689</v>
      </c>
      <c r="J88" s="11"/>
      <c r="K88" s="96">
        <f>'OWNER Consolidated'!K61</f>
        <v>35595.081769749268</v>
      </c>
      <c r="L88" s="11"/>
      <c r="M88" s="96">
        <f>'OWNER Consolidated'!M61</f>
        <v>37340.874801746497</v>
      </c>
      <c r="N88" s="11"/>
      <c r="O88" s="96">
        <f>'OWNER Consolidated'!O61</f>
        <v>39145.628994332284</v>
      </c>
      <c r="P88" s="11"/>
      <c r="Q88" s="96">
        <f>'OWNER Consolidated'!Q61</f>
        <v>41010.961147437483</v>
      </c>
      <c r="R88" s="11"/>
      <c r="S88" s="96">
        <f>'OWNER Consolidated'!S61</f>
        <v>42938.529129233255</v>
      </c>
      <c r="T88" s="11"/>
      <c r="U88" s="96">
        <f>'OWNER Consolidated'!U61</f>
        <v>44930.032871947595</v>
      </c>
      <c r="V88" s="11"/>
      <c r="W88" s="96">
        <f>'OWNER Consolidated'!W61</f>
        <v>367008.35958278307</v>
      </c>
    </row>
    <row r="89" spans="2:23" ht="12.75">
      <c r="B89" s="95" t="s">
        <v>83</v>
      </c>
      <c r="C89" s="96">
        <f>'OWNER Consolidated'!C62</f>
        <v>29668.750931249993</v>
      </c>
      <c r="D89" s="11"/>
      <c r="E89" s="96">
        <f>'OWNER Consolidated'!E62</f>
        <v>31272.849056024999</v>
      </c>
      <c r="F89" s="11"/>
      <c r="G89" s="96">
        <f>'OWNER Consolidated'!G62</f>
        <v>32933.178105418505</v>
      </c>
      <c r="H89" s="11"/>
      <c r="I89" s="96">
        <f>'OWNER Consolidated'!I62</f>
        <v>34651.294962165339</v>
      </c>
      <c r="J89" s="11"/>
      <c r="K89" s="96">
        <f>'OWNER Consolidated'!K62</f>
        <v>36428.79625878988</v>
      </c>
      <c r="L89" s="11"/>
      <c r="M89" s="96">
        <f>'OWNER Consolidated'!M62</f>
        <v>38267.319344513031</v>
      </c>
      <c r="N89" s="11"/>
      <c r="O89" s="96">
        <f>'OWNER Consolidated'!O62</f>
        <v>40168.543274932264</v>
      </c>
      <c r="P89" s="11"/>
      <c r="Q89" s="96">
        <f>'OWNER Consolidated'!Q62</f>
        <v>42134.189824998874</v>
      </c>
      <c r="R89" s="11"/>
      <c r="S89" s="96">
        <f>'OWNER Consolidated'!S62</f>
        <v>44166.024525828238</v>
      </c>
      <c r="T89" s="11"/>
      <c r="U89" s="96">
        <f>'OWNER Consolidated'!U62</f>
        <v>46265.857725891554</v>
      </c>
      <c r="V89" s="11"/>
      <c r="W89" s="96">
        <f>'OWNER Consolidated'!W62</f>
        <v>375956.80400981277</v>
      </c>
    </row>
    <row r="90" spans="2:23" ht="15.75" customHeight="1">
      <c r="B90" s="95" t="s">
        <v>84</v>
      </c>
      <c r="C90" s="96">
        <f>'OWNER Consolidated'!C63</f>
        <v>51135.557625000001</v>
      </c>
      <c r="D90" s="11"/>
      <c r="E90" s="96">
        <f>'OWNER Consolidated'!E63</f>
        <v>54567.87012449999</v>
      </c>
      <c r="F90" s="11"/>
      <c r="G90" s="96">
        <f>'OWNER Consolidated'!G63</f>
        <v>58123.643400930006</v>
      </c>
      <c r="H90" s="11"/>
      <c r="I90" s="96">
        <f>'OWNER Consolidated'!I63</f>
        <v>61806.322225367403</v>
      </c>
      <c r="J90" s="11"/>
      <c r="K90" s="96">
        <f>'OWNER Consolidated'!K63</f>
        <v>65619.439552071926</v>
      </c>
      <c r="L90" s="11"/>
      <c r="M90" s="96">
        <f>'OWNER Consolidated'!M63</f>
        <v>69566.618665671005</v>
      </c>
      <c r="N90" s="11"/>
      <c r="O90" s="96">
        <f>'OWNER Consolidated'!O63</f>
        <v>73651.57537893689</v>
      </c>
      <c r="P90" s="11"/>
      <c r="Q90" s="96">
        <f>'OWNER Consolidated'!Q63</f>
        <v>77878.120282320204</v>
      </c>
      <c r="R90" s="11"/>
      <c r="S90" s="96">
        <f>'OWNER Consolidated'!S63</f>
        <v>82250.16104643092</v>
      </c>
      <c r="T90" s="11"/>
      <c r="U90" s="96">
        <f>'OWNER Consolidated'!U63</f>
        <v>86771.704778684172</v>
      </c>
      <c r="V90" s="11"/>
      <c r="W90" s="96">
        <f>'OWNER Consolidated'!W63</f>
        <v>681371.01307991252</v>
      </c>
    </row>
    <row r="91" spans="2:23" ht="13.5" thickBot="1">
      <c r="B91" s="217" t="s">
        <v>85</v>
      </c>
      <c r="C91" s="218">
        <f>SUM(C85:C90)/6</f>
        <v>26024.129493750002</v>
      </c>
      <c r="D91" s="219"/>
      <c r="E91" s="218">
        <f>SUM(E85:E90)/6</f>
        <v>27541.554609275001</v>
      </c>
      <c r="F91" s="219"/>
      <c r="G91" s="218">
        <f>SUM(G85:G90)/6</f>
        <v>29112.650277623499</v>
      </c>
      <c r="H91" s="219"/>
      <c r="I91" s="218">
        <f>SUM(I85:I90)/6</f>
        <v>30738.906848862232</v>
      </c>
      <c r="J91" s="219"/>
      <c r="K91" s="218">
        <f>SUM(K85:K90)/6</f>
        <v>32421.852762419468</v>
      </c>
      <c r="L91" s="219"/>
      <c r="M91" s="218">
        <f>SUM(M85:M90)/6</f>
        <v>34163.055473955239</v>
      </c>
      <c r="N91" s="219"/>
      <c r="O91" s="218">
        <f>SUM(O85:O90)/6</f>
        <v>35964.122404065049</v>
      </c>
      <c r="P91" s="219"/>
      <c r="Q91" s="218">
        <f>SUM(Q85:Q90)/6</f>
        <v>37826.701909319381</v>
      </c>
      <c r="R91" s="219"/>
      <c r="S91" s="218">
        <f>SUM(S85:S90)/6</f>
        <v>39752.4842761533</v>
      </c>
      <c r="T91" s="219"/>
      <c r="U91" s="218">
        <f>SUM(U85:U90)/6</f>
        <v>41743.202738131171</v>
      </c>
      <c r="V91" s="219"/>
      <c r="W91" s="220">
        <f>SUM(W85:W90)/6</f>
        <v>335288.66079355433</v>
      </c>
    </row>
    <row r="92" spans="2:23" thickTop="1">
      <c r="B92" s="231"/>
      <c r="C92" s="12"/>
      <c r="D92" s="13"/>
      <c r="E92" s="12"/>
      <c r="F92" s="13"/>
      <c r="G92" s="12"/>
      <c r="H92" s="13"/>
      <c r="I92" s="12"/>
      <c r="J92" s="13"/>
      <c r="K92" s="12"/>
      <c r="L92" s="13"/>
      <c r="M92" s="12"/>
      <c r="N92" s="13"/>
      <c r="O92" s="12"/>
      <c r="P92" s="13"/>
      <c r="Q92" s="12"/>
      <c r="R92" s="13"/>
      <c r="S92" s="12"/>
      <c r="T92" s="13"/>
      <c r="U92" s="12"/>
      <c r="V92" s="13"/>
      <c r="W92" s="232"/>
    </row>
    <row r="93" spans="2:23" ht="13.5" thickBot="1">
      <c r="B93" s="217" t="s">
        <v>86</v>
      </c>
      <c r="C93" s="218"/>
      <c r="D93" s="219"/>
      <c r="E93" s="218"/>
      <c r="F93" s="219"/>
      <c r="G93" s="218"/>
      <c r="H93" s="219"/>
      <c r="I93" s="218"/>
      <c r="J93" s="219"/>
      <c r="K93" s="218"/>
      <c r="L93" s="219"/>
      <c r="M93" s="218"/>
      <c r="N93" s="219"/>
      <c r="O93" s="218"/>
      <c r="P93" s="219"/>
      <c r="Q93" s="218"/>
      <c r="R93" s="219"/>
      <c r="S93" s="218"/>
      <c r="T93" s="219"/>
      <c r="U93" s="218"/>
      <c r="V93" s="219"/>
      <c r="W93" s="220"/>
    </row>
    <row r="94" spans="2:23" thickTop="1">
      <c r="B94" s="14"/>
      <c r="C94" s="15"/>
      <c r="D94" s="16"/>
      <c r="E94" s="17"/>
      <c r="F94" s="16"/>
      <c r="G94" s="15"/>
      <c r="H94" s="16"/>
      <c r="I94" s="17"/>
      <c r="J94" s="16"/>
      <c r="K94" s="15"/>
      <c r="L94" s="18"/>
      <c r="M94" s="228"/>
      <c r="N94" s="18"/>
      <c r="O94" s="228"/>
      <c r="P94" s="18"/>
      <c r="Q94" s="228"/>
      <c r="R94" s="16"/>
      <c r="S94" s="15"/>
      <c r="T94" s="16"/>
      <c r="U94" s="15"/>
      <c r="V94" s="16"/>
      <c r="W94" s="19"/>
    </row>
    <row r="95" spans="2:23" ht="15.75" customHeight="1">
      <c r="B95" s="91"/>
      <c r="C95" s="264" t="str">
        <f>'OWNER Consolidated'!C69</f>
        <v>Estudios</v>
      </c>
      <c r="D95" s="264"/>
      <c r="E95" s="264"/>
      <c r="F95" s="13"/>
      <c r="G95" s="264" t="str">
        <f>'OWNER Consolidated'!G69</f>
        <v>Apartamento 1h</v>
      </c>
      <c r="H95" s="264"/>
      <c r="I95" s="264"/>
      <c r="J95" s="13"/>
      <c r="K95" s="264" t="str">
        <f>'OWNER Consolidated'!K69</f>
        <v>Apartamento 2h</v>
      </c>
      <c r="L95" s="264"/>
      <c r="M95" s="264"/>
      <c r="N95" s="20"/>
      <c r="O95" s="20"/>
      <c r="P95" s="20"/>
      <c r="Q95" s="20"/>
      <c r="R95" s="20"/>
      <c r="S95" s="20"/>
      <c r="T95" s="20"/>
      <c r="U95" s="20"/>
      <c r="V95" s="21"/>
      <c r="W95" s="190"/>
    </row>
    <row r="96" spans="2:23" ht="15.75" customHeight="1">
      <c r="B96" s="91"/>
      <c r="C96" s="22" t="str">
        <f>'OWNER Consolidated'!C70</f>
        <v>Unit</v>
      </c>
      <c r="D96" s="22"/>
      <c r="E96" s="23">
        <f>'OWNER Consolidated'!E70</f>
        <v>141000</v>
      </c>
      <c r="F96" s="13"/>
      <c r="G96" s="22" t="str">
        <f>'OWNER Consolidated'!G70</f>
        <v>Unit</v>
      </c>
      <c r="H96" s="22"/>
      <c r="I96" s="23">
        <f>'OWNER Consolidated'!I70</f>
        <v>186000</v>
      </c>
      <c r="J96" s="13"/>
      <c r="K96" s="22" t="str">
        <f>'OWNER Consolidated'!K70</f>
        <v>Unit</v>
      </c>
      <c r="L96" s="22"/>
      <c r="M96" s="23">
        <f>'OWNER Consolidated'!M70</f>
        <v>306000</v>
      </c>
      <c r="N96" s="20"/>
      <c r="O96" s="20"/>
      <c r="P96" s="20"/>
      <c r="Q96" s="20"/>
      <c r="R96" s="20"/>
      <c r="S96" s="20"/>
      <c r="T96" s="20"/>
      <c r="U96" s="20"/>
      <c r="V96" s="21"/>
      <c r="W96" s="190"/>
    </row>
    <row r="97" spans="2:23" ht="15.75" customHeight="1">
      <c r="C97" s="271" t="str">
        <f>'OWNER Consolidated'!C71</f>
        <v>10 Year Income</v>
      </c>
      <c r="D97" s="272"/>
      <c r="E97" s="24">
        <f>'OWNER Consolidated'!E71</f>
        <v>161110.96267134391</v>
      </c>
      <c r="F97" s="13"/>
      <c r="G97" s="271" t="str">
        <f>'OWNER Consolidated'!G71</f>
        <v>10 Year Income</v>
      </c>
      <c r="H97" s="272"/>
      <c r="I97" s="24">
        <f>'OWNER Consolidated'!I71</f>
        <v>167936.71137585156</v>
      </c>
      <c r="J97" s="13"/>
      <c r="K97" s="271" t="str">
        <f>'OWNER Consolidated'!K71</f>
        <v>10 Year Income</v>
      </c>
      <c r="L97" s="272"/>
      <c r="M97" s="24">
        <f>'OWNER Consolidated'!M71</f>
        <v>258348.11404162229</v>
      </c>
    </row>
    <row r="98" spans="2:23" ht="15.75" customHeight="1">
      <c r="C98" s="22" t="str">
        <f>'OWNER Consolidated'!C72</f>
        <v>ROI</v>
      </c>
      <c r="D98" s="22"/>
      <c r="E98" s="25">
        <f>'OWNER Consolidated'!E72</f>
        <v>1.142630940931517</v>
      </c>
      <c r="F98" s="13"/>
      <c r="G98" s="22" t="str">
        <f>'OWNER Consolidated'!G72</f>
        <v>ROI</v>
      </c>
      <c r="H98" s="22"/>
      <c r="I98" s="25">
        <f>'OWNER Consolidated'!I72</f>
        <v>0.90288554503146001</v>
      </c>
      <c r="J98" s="13"/>
      <c r="K98" s="22" t="str">
        <f>'OWNER Consolidated'!K72</f>
        <v>ROI</v>
      </c>
      <c r="L98" s="22"/>
      <c r="M98" s="25">
        <f>'OWNER Consolidated'!M72</f>
        <v>0.84427488248896176</v>
      </c>
    </row>
    <row r="99" spans="2:23" ht="15.75" customHeight="1">
      <c r="C99" s="26"/>
      <c r="D99" s="27"/>
      <c r="E99" s="27"/>
      <c r="F99" s="27"/>
      <c r="G99" s="27"/>
      <c r="H99" s="27"/>
      <c r="I99" s="27"/>
      <c r="J99" s="27"/>
      <c r="K99" s="26"/>
      <c r="L99" s="28"/>
      <c r="M99" s="26"/>
    </row>
    <row r="100" spans="2:23" ht="15.75" customHeight="1">
      <c r="C100" s="265" t="str">
        <f>'OWNER Consolidated'!C74</f>
        <v>Penthouse 1h</v>
      </c>
      <c r="D100" s="265"/>
      <c r="E100" s="265"/>
      <c r="F100" s="229"/>
      <c r="G100" s="264" t="str">
        <f>'OWNER Consolidated'!G74</f>
        <v>Penthouse 2h</v>
      </c>
      <c r="H100" s="264"/>
      <c r="I100" s="264"/>
      <c r="J100" s="29"/>
      <c r="K100" s="266" t="str">
        <f>'OWNER Consolidated'!K74</f>
        <v>Villas</v>
      </c>
      <c r="L100" s="266"/>
      <c r="M100" s="266"/>
    </row>
    <row r="101" spans="2:23" ht="15.75" customHeight="1">
      <c r="C101" s="68" t="str">
        <f>'OWNER Consolidated'!C75</f>
        <v>Unit</v>
      </c>
      <c r="D101" s="68"/>
      <c r="E101" s="111">
        <f>'OWNER Consolidated'!E75</f>
        <v>345000</v>
      </c>
      <c r="F101" s="68"/>
      <c r="G101" s="22" t="str">
        <f>'OWNER Consolidated'!G75</f>
        <v>Unit</v>
      </c>
      <c r="H101" s="22"/>
      <c r="I101" s="23">
        <f>'OWNER Consolidated'!I75</f>
        <v>395000</v>
      </c>
      <c r="J101" s="27"/>
      <c r="K101" s="26" t="str">
        <f>'OWNER Consolidated'!K75</f>
        <v>Unit</v>
      </c>
      <c r="L101" s="26"/>
      <c r="M101" s="30">
        <f>'OWNER Consolidated'!M75</f>
        <v>820000</v>
      </c>
    </row>
    <row r="102" spans="2:23" ht="15.75" customHeight="1">
      <c r="C102" s="271" t="str">
        <f>'OWNER Consolidated'!C76</f>
        <v>10 Year Income</v>
      </c>
      <c r="D102" s="272"/>
      <c r="E102" s="233">
        <f>'OWNER Consolidated'!E76</f>
        <v>367008.35958278307</v>
      </c>
      <c r="F102" s="68"/>
      <c r="G102" s="271" t="str">
        <f>'OWNER Consolidated'!G76</f>
        <v>10 Year Income</v>
      </c>
      <c r="H102" s="272"/>
      <c r="I102" s="24">
        <f>'OWNER Consolidated'!I76</f>
        <v>375956.80400981277</v>
      </c>
      <c r="J102" s="27"/>
      <c r="K102" s="271" t="str">
        <f>'OWNER Consolidated'!K76</f>
        <v>10 Year Income</v>
      </c>
      <c r="L102" s="272"/>
      <c r="M102" s="31">
        <f>'OWNER Consolidated'!M76</f>
        <v>681371.01307991252</v>
      </c>
    </row>
    <row r="103" spans="2:23" ht="15.75" customHeight="1">
      <c r="C103" s="68" t="str">
        <f>'OWNER Consolidated'!C77</f>
        <v>ROI</v>
      </c>
      <c r="D103" s="68"/>
      <c r="E103" s="234">
        <f>'OWNER Consolidated'!E77</f>
        <v>1.0637923466167625</v>
      </c>
      <c r="F103" s="68"/>
      <c r="G103" s="22" t="str">
        <f>'OWNER Consolidated'!G77</f>
        <v>ROI</v>
      </c>
      <c r="H103" s="22"/>
      <c r="I103" s="25">
        <f>'OWNER Consolidated'!I77</f>
        <v>0.95178937724003232</v>
      </c>
      <c r="J103" s="27"/>
      <c r="K103" s="26" t="str">
        <f>'OWNER Consolidated'!K77</f>
        <v>ROI</v>
      </c>
      <c r="L103" s="26"/>
      <c r="M103" s="32">
        <f>'OWNER Consolidated'!M77</f>
        <v>0.8309402598535518</v>
      </c>
    </row>
    <row r="105" spans="2:23" ht="46.5" customHeight="1">
      <c r="B105" s="263" t="s">
        <v>87</v>
      </c>
      <c r="C105" s="263"/>
      <c r="D105" s="263"/>
      <c r="E105" s="263"/>
      <c r="F105" s="263"/>
      <c r="G105" s="263"/>
      <c r="H105" s="263"/>
      <c r="I105" s="263"/>
      <c r="J105" s="263"/>
      <c r="K105" s="263"/>
      <c r="L105" s="263"/>
      <c r="M105" s="263"/>
      <c r="N105" s="263"/>
      <c r="O105" s="263"/>
      <c r="P105" s="263"/>
      <c r="Q105" s="263"/>
      <c r="R105" s="263"/>
      <c r="S105" s="263"/>
      <c r="T105" s="263"/>
      <c r="U105" s="263"/>
      <c r="V105" s="263"/>
      <c r="W105" s="263"/>
    </row>
  </sheetData>
  <sheetProtection sheet="1" objects="1" scenarios="1"/>
  <mergeCells count="13">
    <mergeCell ref="B105:W105"/>
    <mergeCell ref="C102:D102"/>
    <mergeCell ref="G102:H102"/>
    <mergeCell ref="K102:L102"/>
    <mergeCell ref="C95:E95"/>
    <mergeCell ref="G95:I95"/>
    <mergeCell ref="K95:M95"/>
    <mergeCell ref="C100:E100"/>
    <mergeCell ref="G100:I100"/>
    <mergeCell ref="K100:M100"/>
    <mergeCell ref="C97:D97"/>
    <mergeCell ref="G97:H97"/>
    <mergeCell ref="K97:L97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4E392-D8B6-437C-8D4A-D25C6FF52DBB}">
  <sheetPr>
    <outlinePr summaryBelow="0" summaryRight="0"/>
  </sheetPr>
  <dimension ref="B1:W62"/>
  <sheetViews>
    <sheetView showGridLines="0" zoomScaleNormal="100" workbookViewId="0">
      <selection activeCell="H55" sqref="H55"/>
    </sheetView>
  </sheetViews>
  <sheetFormatPr defaultColWidth="12.5703125" defaultRowHeight="15" customHeight="1"/>
  <cols>
    <col min="1" max="1" width="1.7109375" customWidth="1"/>
    <col min="2" max="2" width="64.140625" bestFit="1" customWidth="1"/>
    <col min="3" max="3" width="15.5703125" bestFit="1" customWidth="1"/>
    <col min="4" max="4" width="7.7109375" customWidth="1"/>
    <col min="5" max="5" width="9.85546875" bestFit="1" customWidth="1"/>
    <col min="6" max="6" width="7.28515625" customWidth="1"/>
    <col min="7" max="7" width="9.140625" bestFit="1" customWidth="1"/>
    <col min="8" max="8" width="7.140625" customWidth="1"/>
    <col min="9" max="9" width="9.140625" bestFit="1" customWidth="1"/>
    <col min="10" max="10" width="6.85546875" customWidth="1"/>
    <col min="11" max="11" width="9.140625" bestFit="1" customWidth="1"/>
    <col min="12" max="12" width="7" customWidth="1"/>
    <col min="13" max="13" width="9.140625" bestFit="1" customWidth="1"/>
    <col min="14" max="14" width="7" customWidth="1"/>
    <col min="15" max="15" width="9.140625" bestFit="1" customWidth="1"/>
    <col min="16" max="16" width="6.85546875" customWidth="1"/>
    <col min="17" max="17" width="9.140625" bestFit="1" customWidth="1"/>
    <col min="18" max="18" width="6.85546875" customWidth="1"/>
    <col min="19" max="19" width="9.140625" bestFit="1" customWidth="1"/>
    <col min="20" max="20" width="6.7109375" customWidth="1"/>
    <col min="21" max="21" width="9.140625" bestFit="1" customWidth="1"/>
    <col min="22" max="22" width="7.140625" customWidth="1"/>
    <col min="23" max="23" width="10.140625" bestFit="1" customWidth="1"/>
  </cols>
  <sheetData>
    <row r="1" spans="2:23" ht="15.75" customHeight="1">
      <c r="B1" s="139" t="s">
        <v>0</v>
      </c>
      <c r="C1" s="141"/>
      <c r="D1" s="142"/>
      <c r="E1" s="143"/>
      <c r="F1" s="144"/>
      <c r="G1" s="143"/>
      <c r="H1" s="144"/>
      <c r="I1" s="143"/>
      <c r="J1" s="145"/>
      <c r="K1" s="146"/>
      <c r="L1" s="147"/>
      <c r="M1" s="146"/>
      <c r="N1" s="147"/>
      <c r="O1" s="146"/>
      <c r="P1" s="147"/>
      <c r="Q1" s="146"/>
      <c r="R1" s="147"/>
      <c r="S1" s="146"/>
      <c r="T1" s="147"/>
      <c r="U1" s="146"/>
      <c r="V1" s="147"/>
      <c r="W1" s="148"/>
    </row>
    <row r="2" spans="2:23" ht="15.75" customHeight="1">
      <c r="B2" s="140" t="s">
        <v>1</v>
      </c>
      <c r="C2" s="149"/>
      <c r="D2" s="150"/>
      <c r="E2" s="149"/>
      <c r="F2" s="151"/>
      <c r="G2" s="152"/>
      <c r="H2" s="153" t="s">
        <v>2</v>
      </c>
      <c r="I2" s="152"/>
      <c r="J2" s="151"/>
      <c r="K2" s="65"/>
      <c r="L2" s="154"/>
      <c r="M2" s="65"/>
      <c r="N2" s="154"/>
      <c r="O2" s="65"/>
      <c r="P2" s="154"/>
      <c r="Q2" s="65"/>
      <c r="R2" s="154"/>
      <c r="S2" s="65"/>
      <c r="T2" s="154"/>
      <c r="U2" s="65"/>
      <c r="V2" s="154"/>
      <c r="W2" s="155"/>
    </row>
    <row r="3" spans="2:23" ht="15.75" customHeight="1" thickBot="1">
      <c r="B3" s="261"/>
      <c r="C3" s="149"/>
      <c r="D3" s="150"/>
      <c r="E3" s="149"/>
      <c r="F3" s="262"/>
      <c r="G3" s="149"/>
      <c r="H3" s="262"/>
      <c r="I3" s="149"/>
      <c r="J3" s="262"/>
      <c r="K3" s="65"/>
      <c r="L3" s="154"/>
      <c r="M3" s="65"/>
      <c r="N3" s="154"/>
      <c r="O3" s="65"/>
      <c r="P3" s="154"/>
      <c r="Q3" s="65"/>
      <c r="R3" s="154"/>
      <c r="S3" s="65"/>
      <c r="T3" s="154"/>
      <c r="U3" s="65"/>
      <c r="V3" s="154"/>
      <c r="W3" s="155"/>
    </row>
    <row r="4" spans="2:23" ht="15.75" customHeight="1" thickTop="1">
      <c r="B4" s="156" t="s">
        <v>3</v>
      </c>
      <c r="C4" s="157" t="s">
        <v>4</v>
      </c>
      <c r="D4" s="158" t="s">
        <v>5</v>
      </c>
      <c r="E4" s="157" t="s">
        <v>6</v>
      </c>
      <c r="F4" s="158" t="s">
        <v>5</v>
      </c>
      <c r="G4" s="157" t="s">
        <v>7</v>
      </c>
      <c r="H4" s="158" t="s">
        <v>5</v>
      </c>
      <c r="I4" s="157" t="s">
        <v>8</v>
      </c>
      <c r="J4" s="158" t="s">
        <v>5</v>
      </c>
      <c r="K4" s="157" t="s">
        <v>9</v>
      </c>
      <c r="L4" s="158" t="s">
        <v>5</v>
      </c>
      <c r="M4" s="157" t="s">
        <v>10</v>
      </c>
      <c r="N4" s="158" t="s">
        <v>5</v>
      </c>
      <c r="O4" s="157" t="s">
        <v>11</v>
      </c>
      <c r="P4" s="158" t="s">
        <v>5</v>
      </c>
      <c r="Q4" s="157" t="s">
        <v>12</v>
      </c>
      <c r="R4" s="158" t="s">
        <v>5</v>
      </c>
      <c r="S4" s="157" t="s">
        <v>13</v>
      </c>
      <c r="T4" s="158" t="s">
        <v>5</v>
      </c>
      <c r="U4" s="157" t="s">
        <v>14</v>
      </c>
      <c r="V4" s="158" t="s">
        <v>5</v>
      </c>
      <c r="W4" s="159" t="s">
        <v>15</v>
      </c>
    </row>
    <row r="5" spans="2:23" ht="15.75" customHeight="1">
      <c r="B5" s="40" t="s">
        <v>16</v>
      </c>
      <c r="C5" s="160">
        <f>'ENTRADA DE DATOS'!G6</f>
        <v>16</v>
      </c>
      <c r="D5" s="45"/>
      <c r="E5" s="160">
        <f>C5</f>
        <v>16</v>
      </c>
      <c r="F5" s="161"/>
      <c r="G5" s="160">
        <f t="shared" ref="G5:U5" si="0">E5</f>
        <v>16</v>
      </c>
      <c r="H5" s="161"/>
      <c r="I5" s="160">
        <f t="shared" si="0"/>
        <v>16</v>
      </c>
      <c r="J5" s="161"/>
      <c r="K5" s="160">
        <f t="shared" si="0"/>
        <v>16</v>
      </c>
      <c r="L5" s="161"/>
      <c r="M5" s="160">
        <f t="shared" si="0"/>
        <v>16</v>
      </c>
      <c r="N5" s="161"/>
      <c r="O5" s="160">
        <f t="shared" si="0"/>
        <v>16</v>
      </c>
      <c r="P5" s="161"/>
      <c r="Q5" s="160">
        <f t="shared" si="0"/>
        <v>16</v>
      </c>
      <c r="R5" s="161"/>
      <c r="S5" s="160">
        <f t="shared" si="0"/>
        <v>16</v>
      </c>
      <c r="T5" s="161"/>
      <c r="U5" s="160">
        <f t="shared" si="0"/>
        <v>16</v>
      </c>
      <c r="V5" s="161"/>
      <c r="W5" s="38"/>
    </row>
    <row r="6" spans="2:23" ht="15.75" customHeight="1">
      <c r="B6" s="40" t="s">
        <v>17</v>
      </c>
      <c r="C6" s="160">
        <f>'ENTRADA DE DATOS'!G7</f>
        <v>365</v>
      </c>
      <c r="D6" s="45"/>
      <c r="E6" s="160">
        <f>C6</f>
        <v>365</v>
      </c>
      <c r="F6" s="161"/>
      <c r="G6" s="160">
        <f>E6</f>
        <v>365</v>
      </c>
      <c r="H6" s="161"/>
      <c r="I6" s="160">
        <f>G6</f>
        <v>365</v>
      </c>
      <c r="J6" s="161"/>
      <c r="K6" s="160">
        <f>I6</f>
        <v>365</v>
      </c>
      <c r="L6" s="161"/>
      <c r="M6" s="160">
        <f>K6</f>
        <v>365</v>
      </c>
      <c r="N6" s="161"/>
      <c r="O6" s="160">
        <f>M6</f>
        <v>365</v>
      </c>
      <c r="P6" s="161"/>
      <c r="Q6" s="160">
        <f>O6</f>
        <v>365</v>
      </c>
      <c r="R6" s="161"/>
      <c r="S6" s="160">
        <f>Q6</f>
        <v>365</v>
      </c>
      <c r="T6" s="161"/>
      <c r="U6" s="160">
        <f>S6</f>
        <v>365</v>
      </c>
      <c r="V6" s="161"/>
      <c r="W6" s="38"/>
    </row>
    <row r="7" spans="2:23" ht="15.75" customHeight="1">
      <c r="B7" s="40" t="s">
        <v>18</v>
      </c>
      <c r="C7" s="47">
        <f>C5*C6</f>
        <v>5840</v>
      </c>
      <c r="D7" s="45"/>
      <c r="E7" s="47">
        <f>E5*E6</f>
        <v>5840</v>
      </c>
      <c r="F7" s="162"/>
      <c r="G7" s="47">
        <f>G5*G6</f>
        <v>5840</v>
      </c>
      <c r="H7" s="162"/>
      <c r="I7" s="47">
        <f>I5*I6</f>
        <v>5840</v>
      </c>
      <c r="J7" s="162"/>
      <c r="K7" s="47">
        <f>K5*K6</f>
        <v>5840</v>
      </c>
      <c r="L7" s="162"/>
      <c r="M7" s="47">
        <f>M5*M6</f>
        <v>5840</v>
      </c>
      <c r="N7" s="162"/>
      <c r="O7" s="47">
        <f>O5*O6</f>
        <v>5840</v>
      </c>
      <c r="P7" s="162"/>
      <c r="Q7" s="47">
        <f>Q5*Q6</f>
        <v>5840</v>
      </c>
      <c r="R7" s="162"/>
      <c r="S7" s="47">
        <f>S5*S6</f>
        <v>5840</v>
      </c>
      <c r="T7" s="162"/>
      <c r="U7" s="47">
        <f>U5*U6</f>
        <v>5840</v>
      </c>
      <c r="V7" s="162"/>
      <c r="W7" s="38"/>
    </row>
    <row r="8" spans="2:23" ht="15.75" customHeight="1">
      <c r="B8" s="40" t="s">
        <v>19</v>
      </c>
      <c r="C8" s="48">
        <f>'ENTRADA DE DATOS'!G8</f>
        <v>0.65</v>
      </c>
      <c r="D8" s="49"/>
      <c r="E8" s="48">
        <f>C8+'ENTRADA DE DATOS'!$H$8</f>
        <v>0.67</v>
      </c>
      <c r="F8" s="50"/>
      <c r="G8" s="48">
        <f>E8+'ENTRADA DE DATOS'!$H$8</f>
        <v>0.69000000000000006</v>
      </c>
      <c r="H8" s="50"/>
      <c r="I8" s="48">
        <f>G8+'ENTRADA DE DATOS'!$H$8</f>
        <v>0.71000000000000008</v>
      </c>
      <c r="J8" s="50"/>
      <c r="K8" s="48">
        <f>I8+'ENTRADA DE DATOS'!$H$8</f>
        <v>0.73000000000000009</v>
      </c>
      <c r="L8" s="50"/>
      <c r="M8" s="48">
        <f>K8+'ENTRADA DE DATOS'!$H$8</f>
        <v>0.75000000000000011</v>
      </c>
      <c r="N8" s="50"/>
      <c r="O8" s="48">
        <f>M8+'ENTRADA DE DATOS'!$H$8</f>
        <v>0.77000000000000013</v>
      </c>
      <c r="P8" s="50"/>
      <c r="Q8" s="48">
        <f>O8+'ENTRADA DE DATOS'!$H$8</f>
        <v>0.79000000000000015</v>
      </c>
      <c r="R8" s="50"/>
      <c r="S8" s="48">
        <f>Q8+'ENTRADA DE DATOS'!$H$8</f>
        <v>0.81000000000000016</v>
      </c>
      <c r="T8" s="50"/>
      <c r="U8" s="48">
        <f>S8+'ENTRADA DE DATOS'!$H$8</f>
        <v>0.83000000000000018</v>
      </c>
      <c r="V8" s="162"/>
      <c r="W8" s="38"/>
    </row>
    <row r="9" spans="2:23" ht="15.75" customHeight="1">
      <c r="B9" s="40" t="s">
        <v>20</v>
      </c>
      <c r="C9" s="47">
        <f>C7*C8</f>
        <v>3796</v>
      </c>
      <c r="D9" s="45"/>
      <c r="E9" s="47">
        <f>E7*E8</f>
        <v>3912.8</v>
      </c>
      <c r="F9" s="162"/>
      <c r="G9" s="47">
        <f>G7*G8</f>
        <v>4029.6000000000004</v>
      </c>
      <c r="H9" s="162"/>
      <c r="I9" s="47">
        <f>I7*I8</f>
        <v>4146.4000000000005</v>
      </c>
      <c r="J9" s="162"/>
      <c r="K9" s="47">
        <f>K7*K8</f>
        <v>4263.2000000000007</v>
      </c>
      <c r="L9" s="162"/>
      <c r="M9" s="47">
        <f>M7*M8</f>
        <v>4380.0000000000009</v>
      </c>
      <c r="N9" s="162"/>
      <c r="O9" s="47">
        <f>O7*O8</f>
        <v>4496.8000000000011</v>
      </c>
      <c r="P9" s="162"/>
      <c r="Q9" s="47">
        <f>Q7*Q8</f>
        <v>4613.6000000000013</v>
      </c>
      <c r="R9" s="162"/>
      <c r="S9" s="47">
        <f>S7*S8</f>
        <v>4730.4000000000005</v>
      </c>
      <c r="T9" s="162"/>
      <c r="U9" s="47">
        <f>U7*U8</f>
        <v>4847.2000000000007</v>
      </c>
      <c r="V9" s="162"/>
      <c r="W9" s="38"/>
    </row>
    <row r="10" spans="2:23" ht="15.75" customHeight="1">
      <c r="B10" s="40" t="s">
        <v>118</v>
      </c>
      <c r="C10" s="163">
        <f>C11/68*100</f>
        <v>1323.5294117647059</v>
      </c>
      <c r="D10" s="45"/>
      <c r="E10" s="163">
        <f>E11/68*100</f>
        <v>1350</v>
      </c>
      <c r="F10" s="45"/>
      <c r="G10" s="163">
        <f>G11/68*100</f>
        <v>1377</v>
      </c>
      <c r="H10" s="45"/>
      <c r="I10" s="163">
        <f>I11/68*100</f>
        <v>1404.54</v>
      </c>
      <c r="J10" s="45"/>
      <c r="K10" s="163">
        <f>K11/68*100</f>
        <v>1432.6308000000001</v>
      </c>
      <c r="L10" s="45"/>
      <c r="M10" s="163">
        <f>M11/68*100</f>
        <v>1461.2834160000002</v>
      </c>
      <c r="N10" s="45"/>
      <c r="O10" s="163">
        <f>O11/68*100</f>
        <v>1490.5090843200003</v>
      </c>
      <c r="P10" s="45"/>
      <c r="Q10" s="163">
        <f>Q11/68*100</f>
        <v>1520.3192660064003</v>
      </c>
      <c r="R10" s="45"/>
      <c r="S10" s="163">
        <f>S11/68*100</f>
        <v>1550.7256513265284</v>
      </c>
      <c r="T10" s="45"/>
      <c r="U10" s="163">
        <f>U11/68*100</f>
        <v>1581.7401643530588</v>
      </c>
      <c r="V10" s="45"/>
      <c r="W10" s="38"/>
    </row>
    <row r="11" spans="2:23" ht="15.75" customHeight="1">
      <c r="B11" s="40" t="s">
        <v>119</v>
      </c>
      <c r="C11" s="164">
        <f>'ENTRADA DE DATOS'!G9</f>
        <v>900</v>
      </c>
      <c r="D11" s="49"/>
      <c r="E11" s="164">
        <f>C11+(C11*'ENTRADA DE DATOS'!$H$9)</f>
        <v>918</v>
      </c>
      <c r="F11" s="49"/>
      <c r="G11" s="164">
        <f>E11+(E11*'ENTRADA DE DATOS'!$H$9)</f>
        <v>936.36</v>
      </c>
      <c r="H11" s="49"/>
      <c r="I11" s="164">
        <f>G11+(G11*'ENTRADA DE DATOS'!$H$9)</f>
        <v>955.08720000000005</v>
      </c>
      <c r="J11" s="49"/>
      <c r="K11" s="164">
        <f>I11+(I11*'ENTRADA DE DATOS'!$H$9)</f>
        <v>974.18894400000011</v>
      </c>
      <c r="L11" s="49"/>
      <c r="M11" s="164">
        <f>K11+(K11*'ENTRADA DE DATOS'!$H$9)</f>
        <v>993.67272288000015</v>
      </c>
      <c r="N11" s="49"/>
      <c r="O11" s="164">
        <f>M11+(M11*'ENTRADA DE DATOS'!$H$9)</f>
        <v>1013.5461773376002</v>
      </c>
      <c r="P11" s="49"/>
      <c r="Q11" s="164">
        <f>O11+(O11*'ENTRADA DE DATOS'!$H$9)</f>
        <v>1033.8171008843522</v>
      </c>
      <c r="R11" s="49"/>
      <c r="S11" s="164">
        <f>Q11+(Q11*'ENTRADA DE DATOS'!$H$9)</f>
        <v>1054.4934429020393</v>
      </c>
      <c r="T11" s="49"/>
      <c r="U11" s="164">
        <f>S11+(S11*'ENTRADA DE DATOS'!$H$9)</f>
        <v>1075.5833117600801</v>
      </c>
      <c r="V11" s="45"/>
      <c r="W11" s="38"/>
    </row>
    <row r="12" spans="2:23" ht="15.75" customHeight="1">
      <c r="B12" s="40" t="s">
        <v>120</v>
      </c>
      <c r="C12" s="163">
        <f>C11*C8</f>
        <v>585</v>
      </c>
      <c r="D12" s="165"/>
      <c r="E12" s="163">
        <f>E11*E8</f>
        <v>615.06000000000006</v>
      </c>
      <c r="F12" s="165"/>
      <c r="G12" s="163">
        <f>G11*G8</f>
        <v>646.08840000000009</v>
      </c>
      <c r="H12" s="165"/>
      <c r="I12" s="163">
        <f>I11*I8</f>
        <v>678.11191200000007</v>
      </c>
      <c r="J12" s="165"/>
      <c r="K12" s="163">
        <f>K11*K8</f>
        <v>711.15792912000018</v>
      </c>
      <c r="L12" s="165"/>
      <c r="M12" s="163">
        <f>M11*M8</f>
        <v>745.25454216000026</v>
      </c>
      <c r="N12" s="165"/>
      <c r="O12" s="163">
        <f>O11*O8</f>
        <v>780.43055654995226</v>
      </c>
      <c r="P12" s="165"/>
      <c r="Q12" s="163">
        <f>Q11*Q8</f>
        <v>816.71550969863836</v>
      </c>
      <c r="R12" s="165"/>
      <c r="S12" s="163">
        <f>S11*S8</f>
        <v>854.139688750652</v>
      </c>
      <c r="T12" s="165"/>
      <c r="U12" s="163">
        <f>U11*U8</f>
        <v>892.73414876086667</v>
      </c>
      <c r="V12" s="165"/>
      <c r="W12" s="38"/>
    </row>
    <row r="13" spans="2:23" ht="15.75" customHeight="1">
      <c r="B13" s="40" t="s">
        <v>121</v>
      </c>
      <c r="C13" s="47">
        <f>'ENTRADA DE DATOS'!G11*'ENTRADA DE DATOS'!G10*12</f>
        <v>22335</v>
      </c>
      <c r="D13" s="45"/>
      <c r="E13" s="47">
        <f>C13+(C13*'ENTRADA DE DATOS'!$H$11)</f>
        <v>22558.35</v>
      </c>
      <c r="F13" s="45"/>
      <c r="G13" s="47">
        <f>E13+(E13*'ENTRADA DE DATOS'!$H$11)</f>
        <v>22783.933499999999</v>
      </c>
      <c r="H13" s="45"/>
      <c r="I13" s="47">
        <f>G13+(G13*'ENTRADA DE DATOS'!$H$11)</f>
        <v>23011.772835</v>
      </c>
      <c r="J13" s="45"/>
      <c r="K13" s="47">
        <f>I13+(I13*'ENTRADA DE DATOS'!$H$11)</f>
        <v>23241.89056335</v>
      </c>
      <c r="L13" s="45"/>
      <c r="M13" s="47">
        <f>K13+(K13*'ENTRADA DE DATOS'!$H$11)</f>
        <v>23474.309468983502</v>
      </c>
      <c r="N13" s="45"/>
      <c r="O13" s="47">
        <f>M13+(M13*'ENTRADA DE DATOS'!$H$11)</f>
        <v>23709.052563673336</v>
      </c>
      <c r="P13" s="45"/>
      <c r="Q13" s="47">
        <f>O13+(O13*'ENTRADA DE DATOS'!$H$11)</f>
        <v>23946.14308931007</v>
      </c>
      <c r="R13" s="45"/>
      <c r="S13" s="47">
        <f>Q13+(Q13*'ENTRADA DE DATOS'!$H$11)</f>
        <v>24185.604520203171</v>
      </c>
      <c r="T13" s="45"/>
      <c r="U13" s="47">
        <f>S13+(S13*'ENTRADA DE DATOS'!$H$11)</f>
        <v>24427.460565405203</v>
      </c>
      <c r="V13" s="45"/>
      <c r="W13" s="44"/>
    </row>
    <row r="14" spans="2:23" ht="15.75" customHeight="1">
      <c r="B14" s="91"/>
      <c r="C14" s="166"/>
      <c r="D14" s="51"/>
      <c r="E14" s="167"/>
      <c r="F14" s="52"/>
      <c r="G14" s="167"/>
      <c r="H14" s="52"/>
      <c r="I14" s="167"/>
      <c r="J14" s="52"/>
      <c r="K14" s="167"/>
      <c r="L14" s="52"/>
      <c r="M14" s="167"/>
      <c r="N14" s="52"/>
      <c r="O14" s="167"/>
      <c r="P14" s="52"/>
      <c r="Q14" s="167"/>
      <c r="R14" s="52"/>
      <c r="S14" s="167"/>
      <c r="T14" s="52"/>
      <c r="U14" s="167"/>
      <c r="V14" s="52"/>
      <c r="W14" s="44"/>
    </row>
    <row r="15" spans="2:23" ht="15.75" customHeight="1">
      <c r="B15" s="168" t="s">
        <v>27</v>
      </c>
      <c r="C15" s="169">
        <f>(C11*C9)</f>
        <v>3416400</v>
      </c>
      <c r="D15" s="170"/>
      <c r="E15" s="169">
        <f>(E11*E9)</f>
        <v>3591950.4000000004</v>
      </c>
      <c r="F15" s="170"/>
      <c r="G15" s="169">
        <f>(G11*G9)</f>
        <v>3773156.2560000005</v>
      </c>
      <c r="H15" s="170"/>
      <c r="I15" s="169">
        <f>(I11*I9)</f>
        <v>3960173.5660800007</v>
      </c>
      <c r="J15" s="170"/>
      <c r="K15" s="169">
        <f>(K11*K9)</f>
        <v>4153162.3060608013</v>
      </c>
      <c r="L15" s="170"/>
      <c r="M15" s="169">
        <f>(M11*M9)</f>
        <v>4352286.5262144012</v>
      </c>
      <c r="N15" s="170"/>
      <c r="O15" s="169">
        <f>(O11*O9)</f>
        <v>4557714.4502517218</v>
      </c>
      <c r="P15" s="170"/>
      <c r="Q15" s="169">
        <f>(Q11*Q9)</f>
        <v>4769618.5766400481</v>
      </c>
      <c r="R15" s="170"/>
      <c r="S15" s="169">
        <f>(S11*S9)</f>
        <v>4988175.7823038073</v>
      </c>
      <c r="T15" s="170"/>
      <c r="U15" s="169">
        <f>(U11*U9)</f>
        <v>5213567.4287634604</v>
      </c>
      <c r="V15" s="170"/>
      <c r="W15" s="171">
        <f>SUM(C15,E15,G15,I15,K15,M15,O15,Q15,S15,U15)</f>
        <v>42776205.292314246</v>
      </c>
    </row>
    <row r="16" spans="2:23" s="56" customFormat="1" ht="15.75" customHeight="1">
      <c r="B16" s="172" t="s">
        <v>28</v>
      </c>
      <c r="C16" s="53"/>
      <c r="D16" s="54"/>
      <c r="E16" s="53"/>
      <c r="F16" s="54"/>
      <c r="G16" s="53"/>
      <c r="H16" s="54"/>
      <c r="I16" s="53"/>
      <c r="J16" s="54"/>
      <c r="K16" s="53"/>
      <c r="L16" s="54"/>
      <c r="M16" s="53"/>
      <c r="N16" s="54"/>
      <c r="O16" s="53"/>
      <c r="P16" s="54"/>
      <c r="Q16" s="53"/>
      <c r="R16" s="54"/>
      <c r="S16" s="53"/>
      <c r="T16" s="54"/>
      <c r="U16" s="53"/>
      <c r="V16" s="54"/>
      <c r="W16" s="55"/>
    </row>
    <row r="17" spans="2:23" ht="15.75" customHeight="1">
      <c r="B17" s="40" t="s">
        <v>122</v>
      </c>
      <c r="C17" s="47">
        <f>C15*D17</f>
        <v>3416400</v>
      </c>
      <c r="D17" s="52">
        <v>1</v>
      </c>
      <c r="E17" s="47">
        <f>E15*F17</f>
        <v>3591950.4000000004</v>
      </c>
      <c r="F17" s="52">
        <v>1</v>
      </c>
      <c r="G17" s="47">
        <f>G15*H17</f>
        <v>3773156.2560000005</v>
      </c>
      <c r="H17" s="52">
        <v>1</v>
      </c>
      <c r="I17" s="47">
        <f>I15*J17</f>
        <v>3960173.5660800007</v>
      </c>
      <c r="J17" s="52">
        <v>1</v>
      </c>
      <c r="K17" s="47">
        <f>K15*L17</f>
        <v>4153162.3060608013</v>
      </c>
      <c r="L17" s="52">
        <v>1</v>
      </c>
      <c r="M17" s="47">
        <f>M15*N17</f>
        <v>4352286.5262144012</v>
      </c>
      <c r="N17" s="52">
        <v>1</v>
      </c>
      <c r="O17" s="47">
        <f>O15*P17</f>
        <v>4557714.4502517218</v>
      </c>
      <c r="P17" s="52">
        <v>1</v>
      </c>
      <c r="Q17" s="47">
        <f>Q15*R17</f>
        <v>4769618.5766400481</v>
      </c>
      <c r="R17" s="52">
        <v>1</v>
      </c>
      <c r="S17" s="47">
        <f>S15*T17</f>
        <v>4988175.7823038073</v>
      </c>
      <c r="T17" s="52">
        <v>1</v>
      </c>
      <c r="U17" s="47">
        <f>U15*V17</f>
        <v>5213567.4287634604</v>
      </c>
      <c r="V17" s="52">
        <v>1</v>
      </c>
      <c r="W17" s="62">
        <f t="shared" ref="W17:W19" si="1">SUM(C17,E17,G17,I17,K17,M17,O17,Q17,S17,U17)</f>
        <v>42776205.292314246</v>
      </c>
    </row>
    <row r="18" spans="2:23" ht="15.75" customHeight="1">
      <c r="B18" s="79"/>
      <c r="C18" s="72"/>
      <c r="D18" s="90"/>
      <c r="E18" s="72"/>
      <c r="F18" s="90"/>
      <c r="G18" s="72"/>
      <c r="H18" s="90"/>
      <c r="I18" s="72"/>
      <c r="J18" s="90"/>
      <c r="K18" s="72"/>
      <c r="L18" s="90"/>
      <c r="M18" s="72"/>
      <c r="N18" s="90"/>
      <c r="O18" s="72"/>
      <c r="P18" s="90"/>
      <c r="Q18" s="72"/>
      <c r="R18" s="90"/>
      <c r="S18" s="72"/>
      <c r="T18" s="90"/>
      <c r="U18" s="72"/>
      <c r="V18" s="90"/>
      <c r="W18" s="116"/>
    </row>
    <row r="19" spans="2:23" ht="15.75" customHeight="1">
      <c r="B19" s="168" t="s">
        <v>35</v>
      </c>
      <c r="C19" s="173">
        <f>C18+C17</f>
        <v>3416400</v>
      </c>
      <c r="D19" s="174">
        <f>C19/C15</f>
        <v>1</v>
      </c>
      <c r="E19" s="173">
        <f>E18+E17</f>
        <v>3591950.4000000004</v>
      </c>
      <c r="F19" s="174">
        <f>E19/E15</f>
        <v>1</v>
      </c>
      <c r="G19" s="173">
        <f>G18+G17</f>
        <v>3773156.2560000005</v>
      </c>
      <c r="H19" s="174">
        <f>G19/G15</f>
        <v>1</v>
      </c>
      <c r="I19" s="173">
        <f>I18+I17</f>
        <v>3960173.5660800007</v>
      </c>
      <c r="J19" s="174">
        <f>I19/I15</f>
        <v>1</v>
      </c>
      <c r="K19" s="173">
        <f>K18+K17</f>
        <v>4153162.3060608013</v>
      </c>
      <c r="L19" s="174">
        <f>K19/K15</f>
        <v>1</v>
      </c>
      <c r="M19" s="173">
        <f>M18+M17</f>
        <v>4352286.5262144012</v>
      </c>
      <c r="N19" s="174">
        <f>M19/M15</f>
        <v>1</v>
      </c>
      <c r="O19" s="173">
        <f>O18+O17</f>
        <v>4557714.4502517218</v>
      </c>
      <c r="P19" s="174">
        <f>O19/O15</f>
        <v>1</v>
      </c>
      <c r="Q19" s="173">
        <f>Q18+Q17</f>
        <v>4769618.5766400481</v>
      </c>
      <c r="R19" s="174">
        <f>Q19/Q15</f>
        <v>1</v>
      </c>
      <c r="S19" s="173">
        <f>S18+S17</f>
        <v>4988175.7823038073</v>
      </c>
      <c r="T19" s="174">
        <f>S19/S15</f>
        <v>1</v>
      </c>
      <c r="U19" s="173">
        <f>U18+U17</f>
        <v>5213567.4287634604</v>
      </c>
      <c r="V19" s="174">
        <f>U19/U15</f>
        <v>1</v>
      </c>
      <c r="W19" s="175">
        <f t="shared" si="1"/>
        <v>42776205.292314246</v>
      </c>
    </row>
    <row r="20" spans="2:23" ht="15.75" customHeight="1" thickBot="1">
      <c r="B20" s="58"/>
      <c r="C20" s="59"/>
      <c r="D20" s="60"/>
      <c r="E20" s="59"/>
      <c r="F20" s="60"/>
      <c r="G20" s="59"/>
      <c r="H20" s="60"/>
      <c r="I20" s="59"/>
      <c r="J20" s="60"/>
      <c r="K20" s="59"/>
      <c r="L20" s="60"/>
      <c r="M20" s="59"/>
      <c r="N20" s="60"/>
      <c r="O20" s="59"/>
      <c r="P20" s="60"/>
      <c r="Q20" s="59"/>
      <c r="R20" s="60"/>
      <c r="S20" s="59"/>
      <c r="T20" s="60"/>
      <c r="U20" s="59"/>
      <c r="V20" s="60"/>
      <c r="W20" s="61"/>
    </row>
    <row r="21" spans="2:23" s="56" customFormat="1" ht="15.75" customHeight="1">
      <c r="B21" s="176" t="s">
        <v>28</v>
      </c>
      <c r="C21" s="63"/>
      <c r="D21" s="250" t="s">
        <v>36</v>
      </c>
      <c r="E21" s="251"/>
      <c r="F21" s="250" t="s">
        <v>36</v>
      </c>
      <c r="G21" s="251"/>
      <c r="H21" s="250" t="s">
        <v>36</v>
      </c>
      <c r="I21" s="251"/>
      <c r="J21" s="250" t="s">
        <v>36</v>
      </c>
      <c r="K21" s="251"/>
      <c r="L21" s="250" t="s">
        <v>36</v>
      </c>
      <c r="M21" s="251"/>
      <c r="N21" s="250" t="s">
        <v>36</v>
      </c>
      <c r="O21" s="251"/>
      <c r="P21" s="250" t="s">
        <v>36</v>
      </c>
      <c r="Q21" s="251"/>
      <c r="R21" s="250" t="s">
        <v>36</v>
      </c>
      <c r="S21" s="251"/>
      <c r="T21" s="250" t="s">
        <v>36</v>
      </c>
      <c r="U21" s="251"/>
      <c r="V21" s="250" t="s">
        <v>36</v>
      </c>
      <c r="W21" s="64"/>
    </row>
    <row r="22" spans="2:23" ht="15.75" customHeight="1">
      <c r="B22" s="177" t="s">
        <v>37</v>
      </c>
      <c r="C22" s="70">
        <f>C19</f>
        <v>3416400</v>
      </c>
      <c r="D22" s="66">
        <f>C22/C19</f>
        <v>1</v>
      </c>
      <c r="E22" s="70">
        <f>E19</f>
        <v>3591950.4000000004</v>
      </c>
      <c r="F22" s="66">
        <f>E22/E19</f>
        <v>1</v>
      </c>
      <c r="G22" s="70">
        <f>G19</f>
        <v>3773156.2560000005</v>
      </c>
      <c r="H22" s="66">
        <f>G22/G19</f>
        <v>1</v>
      </c>
      <c r="I22" s="70">
        <f>I19</f>
        <v>3960173.5660800007</v>
      </c>
      <c r="J22" s="66">
        <f>I22/I19</f>
        <v>1</v>
      </c>
      <c r="K22" s="70">
        <f>K19</f>
        <v>4153162.3060608013</v>
      </c>
      <c r="L22" s="66">
        <f>K22/K19</f>
        <v>1</v>
      </c>
      <c r="M22" s="70">
        <f>M19</f>
        <v>4352286.5262144012</v>
      </c>
      <c r="N22" s="66">
        <f>M22/M19</f>
        <v>1</v>
      </c>
      <c r="O22" s="70">
        <f>O19</f>
        <v>4557714.4502517218</v>
      </c>
      <c r="P22" s="66">
        <f>O22/O19</f>
        <v>1</v>
      </c>
      <c r="Q22" s="70">
        <f>Q19</f>
        <v>4769618.5766400481</v>
      </c>
      <c r="R22" s="66">
        <f>Q22/Q19</f>
        <v>1</v>
      </c>
      <c r="S22" s="70">
        <f>S19</f>
        <v>4988175.7823038073</v>
      </c>
      <c r="T22" s="66">
        <f>S22/S19</f>
        <v>1</v>
      </c>
      <c r="U22" s="70">
        <f>U19</f>
        <v>5213567.4287634604</v>
      </c>
      <c r="V22" s="66">
        <f>U22/U19</f>
        <v>1</v>
      </c>
      <c r="W22" s="71">
        <f>SUM(C22,E22,G22,I22,K22,M22,O22,Q22,S22,U22)</f>
        <v>42776205.292314246</v>
      </c>
    </row>
    <row r="23" spans="2:23" ht="15.75" customHeight="1">
      <c r="B23" s="67" t="s">
        <v>38</v>
      </c>
      <c r="C23" s="72">
        <f>C22*D23</f>
        <v>256230</v>
      </c>
      <c r="D23" s="4">
        <f>'ENTRADA DE DATOS'!$G$14</f>
        <v>7.4999999999999997E-2</v>
      </c>
      <c r="E23" s="72">
        <f>E22*F23</f>
        <v>269396.28000000003</v>
      </c>
      <c r="F23" s="4">
        <f>D23+'ENTRADA DE DATOS'!$H$14</f>
        <v>7.4999999999999997E-2</v>
      </c>
      <c r="G23" s="72">
        <f>G22*H23</f>
        <v>282986.71920000005</v>
      </c>
      <c r="H23" s="4">
        <f>F23+'ENTRADA DE DATOS'!$H$14</f>
        <v>7.4999999999999997E-2</v>
      </c>
      <c r="I23" s="72">
        <f>I22*J23</f>
        <v>297013.01745600003</v>
      </c>
      <c r="J23" s="4">
        <f>H23+'ENTRADA DE DATOS'!$H$14</f>
        <v>7.4999999999999997E-2</v>
      </c>
      <c r="K23" s="72">
        <f>K22*L23</f>
        <v>311487.17295456008</v>
      </c>
      <c r="L23" s="4">
        <f>J23+'ENTRADA DE DATOS'!$H$14</f>
        <v>7.4999999999999997E-2</v>
      </c>
      <c r="M23" s="72">
        <f>M22*N23</f>
        <v>326421.48946608009</v>
      </c>
      <c r="N23" s="4">
        <f>L23+'ENTRADA DE DATOS'!$H$14</f>
        <v>7.4999999999999997E-2</v>
      </c>
      <c r="O23" s="72">
        <f>O22*P23</f>
        <v>341828.58376887912</v>
      </c>
      <c r="P23" s="4">
        <f>N23+'ENTRADA DE DATOS'!$H$14</f>
        <v>7.4999999999999997E-2</v>
      </c>
      <c r="Q23" s="72">
        <f>Q22*R23</f>
        <v>357721.39324800362</v>
      </c>
      <c r="R23" s="4">
        <f>P23+'ENTRADA DE DATOS'!$H$14</f>
        <v>7.4999999999999997E-2</v>
      </c>
      <c r="S23" s="72">
        <f>S22*T23</f>
        <v>374113.18367278553</v>
      </c>
      <c r="T23" s="4">
        <f>R23+'ENTRADA DE DATOS'!$H$14</f>
        <v>7.4999999999999997E-2</v>
      </c>
      <c r="U23" s="72">
        <f>U22*V23</f>
        <v>391017.55715725949</v>
      </c>
      <c r="V23" s="4">
        <f>T23+'ENTRADA DE DATOS'!$H$14</f>
        <v>7.4999999999999997E-2</v>
      </c>
      <c r="W23" s="73">
        <f>SUM(C23,E23,G23,I23,K23,M23,O23,Q23,S23,U23)</f>
        <v>3208215.3969235681</v>
      </c>
    </row>
    <row r="24" spans="2:23" ht="15.75" customHeight="1">
      <c r="B24" s="67" t="s">
        <v>39</v>
      </c>
      <c r="C24" s="74">
        <f>C22*D24</f>
        <v>495377.99999999994</v>
      </c>
      <c r="D24" s="4">
        <f>'ENTRADA DE DATOS'!$G$15</f>
        <v>0.14499999999999999</v>
      </c>
      <c r="E24" s="74">
        <f>E22*F24</f>
        <v>520832.80800000002</v>
      </c>
      <c r="F24" s="4">
        <f>D24+'ENTRADA DE DATOS'!$H$15</f>
        <v>0.14499999999999999</v>
      </c>
      <c r="G24" s="74">
        <f>G22*H24</f>
        <v>547107.65711999999</v>
      </c>
      <c r="H24" s="4">
        <f>F24+'ENTRADA DE DATOS'!$H$15</f>
        <v>0.14499999999999999</v>
      </c>
      <c r="I24" s="74">
        <f>I22*J24</f>
        <v>574225.16708160006</v>
      </c>
      <c r="J24" s="4">
        <f>H24+'ENTRADA DE DATOS'!$H$15</f>
        <v>0.14499999999999999</v>
      </c>
      <c r="K24" s="74">
        <f>K22*L24</f>
        <v>602208.53437881614</v>
      </c>
      <c r="L24" s="4">
        <f>J24+'ENTRADA DE DATOS'!$H$15</f>
        <v>0.14499999999999999</v>
      </c>
      <c r="M24" s="74">
        <f>M22*N24</f>
        <v>631081.54630108818</v>
      </c>
      <c r="N24" s="4">
        <f>L24+'ENTRADA DE DATOS'!$H$15</f>
        <v>0.14499999999999999</v>
      </c>
      <c r="O24" s="74">
        <f>O22*P24</f>
        <v>660868.59528649959</v>
      </c>
      <c r="P24" s="4">
        <f>N24+'ENTRADA DE DATOS'!$H$15</f>
        <v>0.14499999999999999</v>
      </c>
      <c r="Q24" s="74">
        <f>Q22*R24</f>
        <v>691594.69361280696</v>
      </c>
      <c r="R24" s="4">
        <f>P24+'ENTRADA DE DATOS'!$H$15</f>
        <v>0.14499999999999999</v>
      </c>
      <c r="S24" s="74">
        <f>S22*T24</f>
        <v>723285.48843405198</v>
      </c>
      <c r="T24" s="4">
        <f>R24+'ENTRADA DE DATOS'!$H$15</f>
        <v>0.14499999999999999</v>
      </c>
      <c r="U24" s="74">
        <f>U22*V24</f>
        <v>755967.27717070165</v>
      </c>
      <c r="V24" s="4">
        <f>T24+'ENTRADA DE DATOS'!$H$15</f>
        <v>0.14499999999999999</v>
      </c>
      <c r="W24" s="73">
        <f>SUM(C24,E24,G24,I24,K24,M24,O24,Q24,S24,U24)</f>
        <v>6202549.7673855657</v>
      </c>
    </row>
    <row r="25" spans="2:23" ht="15.75" customHeight="1">
      <c r="B25" s="168" t="s">
        <v>40</v>
      </c>
      <c r="C25" s="173">
        <f>C22-C24-C23</f>
        <v>2664792</v>
      </c>
      <c r="D25" s="174">
        <f>C25/C22</f>
        <v>0.78</v>
      </c>
      <c r="E25" s="173">
        <f>E22-E24-E23</f>
        <v>2801721.3119999999</v>
      </c>
      <c r="F25" s="174">
        <f>E25/E22</f>
        <v>0.77999999999999992</v>
      </c>
      <c r="G25" s="173">
        <f>G22-G24-G23</f>
        <v>2943061.8796800002</v>
      </c>
      <c r="H25" s="174">
        <f>G25/G22</f>
        <v>0.77999999999999992</v>
      </c>
      <c r="I25" s="173">
        <f>I22-I24-I23</f>
        <v>3088935.3815424005</v>
      </c>
      <c r="J25" s="174">
        <f>I25/I22</f>
        <v>0.78</v>
      </c>
      <c r="K25" s="173">
        <f>K22-K24-K23</f>
        <v>3239466.5987274246</v>
      </c>
      <c r="L25" s="174">
        <f>K25/K22</f>
        <v>0.77999999999999992</v>
      </c>
      <c r="M25" s="173">
        <f>M22-M24-M23</f>
        <v>3394783.490447233</v>
      </c>
      <c r="N25" s="174">
        <f>M25/M22</f>
        <v>0.78</v>
      </c>
      <c r="O25" s="173">
        <f>O22-O24-O23</f>
        <v>3555017.271196343</v>
      </c>
      <c r="P25" s="174">
        <f>O25/O22</f>
        <v>0.78</v>
      </c>
      <c r="Q25" s="173">
        <f>Q22-Q24-Q23</f>
        <v>3720302.4897792377</v>
      </c>
      <c r="R25" s="174">
        <f>Q25/Q22</f>
        <v>0.78</v>
      </c>
      <c r="S25" s="173">
        <f>S22-S24-S23</f>
        <v>3890777.1101969695</v>
      </c>
      <c r="T25" s="174">
        <f>S25/S22</f>
        <v>0.77999999999999992</v>
      </c>
      <c r="U25" s="173">
        <f>U22-U24-U23</f>
        <v>4066582.594435499</v>
      </c>
      <c r="V25" s="174">
        <f>U25/U22</f>
        <v>0.78</v>
      </c>
      <c r="W25" s="175">
        <f>W22-W24-W23</f>
        <v>33365440.128005113</v>
      </c>
    </row>
    <row r="26" spans="2:23" ht="15.75" customHeight="1" thickBot="1">
      <c r="B26" s="57"/>
      <c r="C26" s="59"/>
      <c r="D26" s="69"/>
      <c r="E26" s="59"/>
      <c r="F26" s="69"/>
      <c r="G26" s="59"/>
      <c r="H26" s="69"/>
      <c r="I26" s="59"/>
      <c r="J26" s="69"/>
      <c r="K26" s="59"/>
      <c r="L26" s="69"/>
      <c r="M26" s="59"/>
      <c r="N26" s="69"/>
      <c r="O26" s="59"/>
      <c r="P26" s="69"/>
      <c r="Q26" s="59"/>
      <c r="R26" s="69"/>
      <c r="S26" s="59"/>
      <c r="T26" s="69"/>
      <c r="U26" s="59"/>
      <c r="V26" s="69"/>
      <c r="W26" s="59"/>
    </row>
    <row r="27" spans="2:23" ht="15.75" customHeight="1" thickBot="1">
      <c r="B27" s="178" t="s">
        <v>56</v>
      </c>
      <c r="C27" s="75"/>
      <c r="D27" s="76"/>
      <c r="E27" s="75"/>
      <c r="F27" s="76"/>
      <c r="G27" s="75"/>
      <c r="H27" s="76"/>
      <c r="I27" s="75"/>
      <c r="J27" s="76"/>
      <c r="K27" s="75"/>
      <c r="L27" s="76"/>
      <c r="M27" s="75"/>
      <c r="N27" s="76"/>
      <c r="O27" s="75"/>
      <c r="P27" s="76"/>
      <c r="Q27" s="75"/>
      <c r="R27" s="76"/>
      <c r="S27" s="75"/>
      <c r="T27" s="76"/>
      <c r="U27" s="75"/>
      <c r="V27" s="76"/>
      <c r="W27" s="77"/>
    </row>
    <row r="28" spans="2:23" ht="15.75" customHeight="1">
      <c r="B28" s="5" t="s">
        <v>57</v>
      </c>
      <c r="C28" s="72">
        <f>C22*D28</f>
        <v>324558</v>
      </c>
      <c r="D28" s="78">
        <f>'ENTRADA DE DATOS'!$G$18</f>
        <v>9.5000000000000001E-2</v>
      </c>
      <c r="E28" s="72">
        <f>E22*F28</f>
        <v>341235.28800000006</v>
      </c>
      <c r="F28" s="78">
        <f>D28+'ENTRADA DE DATOS'!$H$18</f>
        <v>9.5000000000000001E-2</v>
      </c>
      <c r="G28" s="72">
        <f>G22*H28</f>
        <v>358449.84432000003</v>
      </c>
      <c r="H28" s="78">
        <f>F28+'ENTRADA DE DATOS'!$H$18</f>
        <v>9.5000000000000001E-2</v>
      </c>
      <c r="I28" s="72">
        <f>I22*J28</f>
        <v>376216.48877760005</v>
      </c>
      <c r="J28" s="78">
        <f>H28+'ENTRADA DE DATOS'!$H$18</f>
        <v>9.5000000000000001E-2</v>
      </c>
      <c r="K28" s="72">
        <f>K22*L28</f>
        <v>394550.41907577612</v>
      </c>
      <c r="L28" s="78">
        <f>J28+'ENTRADA DE DATOS'!$H$18</f>
        <v>9.5000000000000001E-2</v>
      </c>
      <c r="M28" s="72">
        <f>M22*N28</f>
        <v>413467.21999036812</v>
      </c>
      <c r="N28" s="78">
        <f>L28+'ENTRADA DE DATOS'!$H$18</f>
        <v>9.5000000000000001E-2</v>
      </c>
      <c r="O28" s="72">
        <f>O22*P28</f>
        <v>432982.87277391355</v>
      </c>
      <c r="P28" s="78">
        <f>N28+'ENTRADA DE DATOS'!$H$18</f>
        <v>9.5000000000000001E-2</v>
      </c>
      <c r="Q28" s="72">
        <f>Q22*R28</f>
        <v>453113.76478080457</v>
      </c>
      <c r="R28" s="78">
        <f>P28+'ENTRADA DE DATOS'!$H$18</f>
        <v>9.5000000000000001E-2</v>
      </c>
      <c r="S28" s="72">
        <f>S22*T28</f>
        <v>473876.69931886171</v>
      </c>
      <c r="T28" s="78">
        <f>R28+'ENTRADA DE DATOS'!$H$18</f>
        <v>9.5000000000000001E-2</v>
      </c>
      <c r="U28" s="72">
        <f>U22*V28</f>
        <v>495288.90573252871</v>
      </c>
      <c r="V28" s="78">
        <f>T28+'ENTRADA DE DATOS'!$H$18</f>
        <v>9.5000000000000001E-2</v>
      </c>
      <c r="W28" s="73">
        <f t="shared" ref="W28:W34" si="2">SUM(C28,E28,G28,I28,K28,M28,O28,Q28,S28,U28)</f>
        <v>4063739.502769853</v>
      </c>
    </row>
    <row r="29" spans="2:23" ht="15.75" customHeight="1">
      <c r="B29" s="79" t="s">
        <v>58</v>
      </c>
      <c r="C29" s="72">
        <f>C22*D29</f>
        <v>102492</v>
      </c>
      <c r="D29" s="78">
        <f>'ENTRADA DE DATOS'!$G$19</f>
        <v>0.03</v>
      </c>
      <c r="E29" s="72">
        <f>E22*F29</f>
        <v>107758.512</v>
      </c>
      <c r="F29" s="78">
        <f>D29+'ENTRADA DE DATOS'!$H$19</f>
        <v>0.03</v>
      </c>
      <c r="G29" s="72">
        <f>G22*H29</f>
        <v>113194.68768000002</v>
      </c>
      <c r="H29" s="78">
        <f>F29+'ENTRADA DE DATOS'!$H$19</f>
        <v>0.03</v>
      </c>
      <c r="I29" s="72">
        <f>I22*J29</f>
        <v>118805.20698240002</v>
      </c>
      <c r="J29" s="78">
        <f>H29+'ENTRADA DE DATOS'!$H$19</f>
        <v>0.03</v>
      </c>
      <c r="K29" s="72">
        <f>K22*L29</f>
        <v>124594.86918182403</v>
      </c>
      <c r="L29" s="78">
        <f>J29+'ENTRADA DE DATOS'!$H$19</f>
        <v>0.03</v>
      </c>
      <c r="M29" s="72">
        <f>M22*N29</f>
        <v>130568.59578643204</v>
      </c>
      <c r="N29" s="78">
        <f>L29+'ENTRADA DE DATOS'!$H$19</f>
        <v>0.03</v>
      </c>
      <c r="O29" s="72">
        <f>O22*P29</f>
        <v>136731.43350755164</v>
      </c>
      <c r="P29" s="78">
        <f>N29+'ENTRADA DE DATOS'!$H$19</f>
        <v>0.03</v>
      </c>
      <c r="Q29" s="72">
        <f>Q22*R29</f>
        <v>143088.55729920143</v>
      </c>
      <c r="R29" s="78">
        <f>P29+'ENTRADA DE DATOS'!$H$19</f>
        <v>0.03</v>
      </c>
      <c r="S29" s="72">
        <f>S22*T29</f>
        <v>149645.27346911421</v>
      </c>
      <c r="T29" s="78">
        <f>R29+'ENTRADA DE DATOS'!$H$19</f>
        <v>0.03</v>
      </c>
      <c r="U29" s="72">
        <f>U22*V29</f>
        <v>156407.0228629038</v>
      </c>
      <c r="V29" s="78">
        <f>T29+'ENTRADA DE DATOS'!$H$19</f>
        <v>0.03</v>
      </c>
      <c r="W29" s="73">
        <f t="shared" si="2"/>
        <v>1283286.1587694271</v>
      </c>
    </row>
    <row r="30" spans="2:23" ht="15.75" customHeight="1">
      <c r="B30" s="79" t="s">
        <v>59</v>
      </c>
      <c r="C30" s="72">
        <f>C22*D30</f>
        <v>119574.00000000001</v>
      </c>
      <c r="D30" s="78">
        <f>'ENTRADA DE DATOS'!$G$20</f>
        <v>3.5000000000000003E-2</v>
      </c>
      <c r="E30" s="72">
        <f>E22*F30</f>
        <v>125718.26400000002</v>
      </c>
      <c r="F30" s="78">
        <f>D30+'ENTRADA DE DATOS'!$H$20</f>
        <v>3.5000000000000003E-2</v>
      </c>
      <c r="G30" s="72">
        <f>G22*H30</f>
        <v>132060.46896000003</v>
      </c>
      <c r="H30" s="78">
        <f>F30+'ENTRADA DE DATOS'!$H$20</f>
        <v>3.5000000000000003E-2</v>
      </c>
      <c r="I30" s="72">
        <f>I22*J30</f>
        <v>138606.07481280004</v>
      </c>
      <c r="J30" s="78">
        <f>H30+'ENTRADA DE DATOS'!$H$20</f>
        <v>3.5000000000000003E-2</v>
      </c>
      <c r="K30" s="72">
        <f>K22*L30</f>
        <v>145360.68071212806</v>
      </c>
      <c r="L30" s="78">
        <f>J30+'ENTRADA DE DATOS'!$H$20</f>
        <v>3.5000000000000003E-2</v>
      </c>
      <c r="M30" s="72">
        <f>M22*N30</f>
        <v>152330.02841750404</v>
      </c>
      <c r="N30" s="78">
        <f>L30+'ENTRADA DE DATOS'!$H$20</f>
        <v>3.5000000000000003E-2</v>
      </c>
      <c r="O30" s="72">
        <f>O22*P30</f>
        <v>159520.00575881026</v>
      </c>
      <c r="P30" s="78">
        <f>N30+'ENTRADA DE DATOS'!$H$20</f>
        <v>3.5000000000000003E-2</v>
      </c>
      <c r="Q30" s="72">
        <f>Q22*R30</f>
        <v>166936.6501824017</v>
      </c>
      <c r="R30" s="78">
        <f>P30+'ENTRADA DE DATOS'!$H$20</f>
        <v>3.5000000000000003E-2</v>
      </c>
      <c r="S30" s="72">
        <f>S22*T30</f>
        <v>174586.15238063328</v>
      </c>
      <c r="T30" s="78">
        <f>R30+'ENTRADA DE DATOS'!$H$20</f>
        <v>3.5000000000000003E-2</v>
      </c>
      <c r="U30" s="72">
        <f>U22*V30</f>
        <v>182474.86000672114</v>
      </c>
      <c r="V30" s="78">
        <f>T30+'ENTRADA DE DATOS'!$H$20</f>
        <v>3.5000000000000003E-2</v>
      </c>
      <c r="W30" s="73">
        <f t="shared" si="2"/>
        <v>1497167.1852309988</v>
      </c>
    </row>
    <row r="31" spans="2:23" ht="15.75" customHeight="1">
      <c r="B31" s="79" t="s">
        <v>60</v>
      </c>
      <c r="C31" s="72">
        <f>C22*D31</f>
        <v>187902</v>
      </c>
      <c r="D31" s="78">
        <f>'ENTRADA DE DATOS'!$G$21</f>
        <v>5.5E-2</v>
      </c>
      <c r="E31" s="72">
        <f>E22*F31</f>
        <v>197557.27200000003</v>
      </c>
      <c r="F31" s="78">
        <f>D31+'ENTRADA DE DATOS'!$H$21</f>
        <v>5.5E-2</v>
      </c>
      <c r="G31" s="72">
        <f>G22*H31</f>
        <v>207523.59408000004</v>
      </c>
      <c r="H31" s="78">
        <f>F31+'ENTRADA DE DATOS'!$H$21</f>
        <v>5.5E-2</v>
      </c>
      <c r="I31" s="72">
        <f>I22*J31</f>
        <v>217809.54613440004</v>
      </c>
      <c r="J31" s="78">
        <f>H31+'ENTRADA DE DATOS'!$H$21</f>
        <v>5.5E-2</v>
      </c>
      <c r="K31" s="72">
        <f>K22*L31</f>
        <v>228423.92683334407</v>
      </c>
      <c r="L31" s="78">
        <f>J31+'ENTRADA DE DATOS'!$H$21</f>
        <v>5.5E-2</v>
      </c>
      <c r="M31" s="72">
        <f>M22*N31</f>
        <v>239375.75894179207</v>
      </c>
      <c r="N31" s="78">
        <f>L31+'ENTRADA DE DATOS'!$H$21</f>
        <v>5.5E-2</v>
      </c>
      <c r="O31" s="72">
        <f>O22*P31</f>
        <v>250674.29476384469</v>
      </c>
      <c r="P31" s="78">
        <f>N31+'ENTRADA DE DATOS'!$H$21</f>
        <v>5.5E-2</v>
      </c>
      <c r="Q31" s="72">
        <f>Q22*R31</f>
        <v>262329.02171520266</v>
      </c>
      <c r="R31" s="78">
        <f>P31+'ENTRADA DE DATOS'!$H$21</f>
        <v>5.5E-2</v>
      </c>
      <c r="S31" s="72">
        <f>S22*T31</f>
        <v>274349.66802670941</v>
      </c>
      <c r="T31" s="78">
        <f>R31+'ENTRADA DE DATOS'!$H$21</f>
        <v>5.5E-2</v>
      </c>
      <c r="U31" s="72">
        <f>U22*V31</f>
        <v>286746.20858199033</v>
      </c>
      <c r="V31" s="78">
        <f>T31+'ENTRADA DE DATOS'!$H$21</f>
        <v>5.5E-2</v>
      </c>
      <c r="W31" s="73">
        <f t="shared" si="2"/>
        <v>2352691.2910772832</v>
      </c>
    </row>
    <row r="32" spans="2:23" ht="15.75" customHeight="1">
      <c r="B32" s="79" t="s">
        <v>61</v>
      </c>
      <c r="C32" s="72">
        <f>C22*D32</f>
        <v>102492</v>
      </c>
      <c r="D32" s="78">
        <f>'ENTRADA DE DATOS'!$G$22</f>
        <v>0.03</v>
      </c>
      <c r="E32" s="72">
        <f>E22*F32</f>
        <v>107758.512</v>
      </c>
      <c r="F32" s="78">
        <f>D32+'ENTRADA DE DATOS'!$H$22</f>
        <v>0.03</v>
      </c>
      <c r="G32" s="72">
        <f>G22*H32</f>
        <v>113194.68768000002</v>
      </c>
      <c r="H32" s="78">
        <f>F32+'ENTRADA DE DATOS'!$H$22</f>
        <v>0.03</v>
      </c>
      <c r="I32" s="72">
        <f>I22*J32</f>
        <v>118805.20698240002</v>
      </c>
      <c r="J32" s="78">
        <f>H32+'ENTRADA DE DATOS'!$H$22</f>
        <v>0.03</v>
      </c>
      <c r="K32" s="72">
        <f>K22*L32</f>
        <v>124594.86918182403</v>
      </c>
      <c r="L32" s="78">
        <f>J32+'ENTRADA DE DATOS'!$H$22</f>
        <v>0.03</v>
      </c>
      <c r="M32" s="72">
        <f>M22*N32</f>
        <v>130568.59578643204</v>
      </c>
      <c r="N32" s="78">
        <f>L32+'ENTRADA DE DATOS'!$H$22</f>
        <v>0.03</v>
      </c>
      <c r="O32" s="72">
        <f>O22*P32</f>
        <v>136731.43350755164</v>
      </c>
      <c r="P32" s="78">
        <f>N32+'ENTRADA DE DATOS'!$H$22</f>
        <v>0.03</v>
      </c>
      <c r="Q32" s="72">
        <f>Q22*R32</f>
        <v>143088.55729920143</v>
      </c>
      <c r="R32" s="78">
        <f>P32+'ENTRADA DE DATOS'!$H$22</f>
        <v>0.03</v>
      </c>
      <c r="S32" s="72">
        <f>S22*T32</f>
        <v>149645.27346911421</v>
      </c>
      <c r="T32" s="78">
        <f>R32+'ENTRADA DE DATOS'!$H$22</f>
        <v>0.03</v>
      </c>
      <c r="U32" s="72">
        <f>U22*V32</f>
        <v>156407.0228629038</v>
      </c>
      <c r="V32" s="78">
        <f>T32+'ENTRADA DE DATOS'!$H$22</f>
        <v>0.03</v>
      </c>
      <c r="W32" s="73">
        <f t="shared" si="2"/>
        <v>1283286.1587694271</v>
      </c>
    </row>
    <row r="33" spans="2:23" ht="15.75" customHeight="1">
      <c r="B33" s="79" t="s">
        <v>62</v>
      </c>
      <c r="C33" s="72">
        <f>C22*D33</f>
        <v>170820</v>
      </c>
      <c r="D33" s="78">
        <f>'ENTRADA DE DATOS'!$G$23</f>
        <v>0.05</v>
      </c>
      <c r="E33" s="72">
        <f>E22*F33</f>
        <v>179597.52000000002</v>
      </c>
      <c r="F33" s="78">
        <f>D33+'ENTRADA DE DATOS'!$H$23</f>
        <v>0.05</v>
      </c>
      <c r="G33" s="72">
        <f>G22*H33</f>
        <v>188657.81280000004</v>
      </c>
      <c r="H33" s="78">
        <f>F33+'ENTRADA DE DATOS'!$H$23</f>
        <v>0.05</v>
      </c>
      <c r="I33" s="72">
        <f>I22*J33</f>
        <v>198008.67830400006</v>
      </c>
      <c r="J33" s="78">
        <f>H33+'ENTRADA DE DATOS'!$H$23</f>
        <v>0.05</v>
      </c>
      <c r="K33" s="72">
        <f>K22*L33</f>
        <v>207658.11530304007</v>
      </c>
      <c r="L33" s="78">
        <f>J33+'ENTRADA DE DATOS'!$H$23</f>
        <v>0.05</v>
      </c>
      <c r="M33" s="72">
        <f>M22*N33</f>
        <v>217614.32631072006</v>
      </c>
      <c r="N33" s="78">
        <f>L33+'ENTRADA DE DATOS'!$H$23</f>
        <v>0.05</v>
      </c>
      <c r="O33" s="72">
        <f>O22*P33</f>
        <v>227885.7225125861</v>
      </c>
      <c r="P33" s="78">
        <f>N33+'ENTRADA DE DATOS'!$H$23</f>
        <v>0.05</v>
      </c>
      <c r="Q33" s="72">
        <f>Q22*R33</f>
        <v>238480.92883200242</v>
      </c>
      <c r="R33" s="78">
        <f>P33+'ENTRADA DE DATOS'!$H$23</f>
        <v>0.05</v>
      </c>
      <c r="S33" s="72">
        <f>S22*T33</f>
        <v>249408.78911519039</v>
      </c>
      <c r="T33" s="78">
        <f>R33+'ENTRADA DE DATOS'!$H$23</f>
        <v>0.05</v>
      </c>
      <c r="U33" s="72">
        <f>U22*V33</f>
        <v>260678.37143817302</v>
      </c>
      <c r="V33" s="78">
        <f>T33+'ENTRADA DE DATOS'!$H$23</f>
        <v>0.05</v>
      </c>
      <c r="W33" s="73">
        <f t="shared" si="2"/>
        <v>2138810.2646157122</v>
      </c>
    </row>
    <row r="34" spans="2:23" ht="15.75" customHeight="1">
      <c r="B34" s="79" t="s">
        <v>63</v>
      </c>
      <c r="C34" s="72">
        <f>C22*D34</f>
        <v>116157.6</v>
      </c>
      <c r="D34" s="179">
        <f>'ENTRADA DE DATOS'!$G$24</f>
        <v>3.4000000000000002E-2</v>
      </c>
      <c r="E34" s="72">
        <f>E22*F34</f>
        <v>122126.31360000002</v>
      </c>
      <c r="F34" s="78">
        <f>D34+'ENTRADA DE DATOS'!$H$24</f>
        <v>3.4000000000000002E-2</v>
      </c>
      <c r="G34" s="72">
        <f>G22*H34</f>
        <v>128287.31270400003</v>
      </c>
      <c r="H34" s="78">
        <f>F34+'ENTRADA DE DATOS'!$H$24</f>
        <v>3.4000000000000002E-2</v>
      </c>
      <c r="I34" s="72">
        <f>I22*J34</f>
        <v>134645.90124672002</v>
      </c>
      <c r="J34" s="78">
        <f>H34+'ENTRADA DE DATOS'!$H$24</f>
        <v>3.4000000000000002E-2</v>
      </c>
      <c r="K34" s="72">
        <f>K22*L34</f>
        <v>141207.51840606725</v>
      </c>
      <c r="L34" s="78">
        <f>J34+'ENTRADA DE DATOS'!$H$24</f>
        <v>3.4000000000000002E-2</v>
      </c>
      <c r="M34" s="72">
        <f>M22*N34</f>
        <v>147977.74189128965</v>
      </c>
      <c r="N34" s="78">
        <f>L34+'ENTRADA DE DATOS'!$H$24</f>
        <v>3.4000000000000002E-2</v>
      </c>
      <c r="O34" s="72">
        <f>O22*P34</f>
        <v>154962.29130855855</v>
      </c>
      <c r="P34" s="78">
        <f>N34+'ENTRADA DE DATOS'!$H$24</f>
        <v>3.4000000000000002E-2</v>
      </c>
      <c r="Q34" s="72">
        <f>Q22*R34</f>
        <v>162167.03160576164</v>
      </c>
      <c r="R34" s="78">
        <f>P34+'ENTRADA DE DATOS'!$H$24</f>
        <v>3.4000000000000002E-2</v>
      </c>
      <c r="S34" s="72">
        <f>S22*T34</f>
        <v>169597.97659832946</v>
      </c>
      <c r="T34" s="78">
        <f>R34+'ENTRADA DE DATOS'!$H$24</f>
        <v>3.4000000000000002E-2</v>
      </c>
      <c r="U34" s="72">
        <f>U22*V34</f>
        <v>177261.29257795768</v>
      </c>
      <c r="V34" s="78">
        <f>T34+'ENTRADA DE DATOS'!$H$24</f>
        <v>3.4000000000000002E-2</v>
      </c>
      <c r="W34" s="73">
        <f t="shared" si="2"/>
        <v>1454390.9799386845</v>
      </c>
    </row>
    <row r="35" spans="2:23" ht="15.75" customHeight="1" thickBot="1">
      <c r="B35" s="168" t="s">
        <v>64</v>
      </c>
      <c r="C35" s="173">
        <f>SUM(C28,C29,C30,C31,C32,C33,C34)</f>
        <v>1123995.6000000001</v>
      </c>
      <c r="D35" s="174">
        <f>C35/C22</f>
        <v>0.32900000000000001</v>
      </c>
      <c r="E35" s="173">
        <f>SUM(E28,E29,E30,E31,E32,E33,E34)</f>
        <v>1181751.6816</v>
      </c>
      <c r="F35" s="174">
        <f>E35/E22</f>
        <v>0.32899999999999996</v>
      </c>
      <c r="G35" s="173">
        <f>SUM(G28,G29,G30,G31,G32,G33,G34)</f>
        <v>1241368.4082240001</v>
      </c>
      <c r="H35" s="174">
        <f>G35/G22</f>
        <v>0.32900000000000001</v>
      </c>
      <c r="I35" s="173">
        <f>SUM(I28,I29,I30,I31,I32,I33,I34)</f>
        <v>1302897.1032403205</v>
      </c>
      <c r="J35" s="174">
        <f>I35/I22</f>
        <v>0.32900000000000007</v>
      </c>
      <c r="K35" s="173">
        <f>SUM(K28,K29,K30,K31,K32,K33,K34)</f>
        <v>1366390.3986940037</v>
      </c>
      <c r="L35" s="174">
        <f>K35/K22</f>
        <v>0.32900000000000001</v>
      </c>
      <c r="M35" s="173">
        <f>SUM(M28,M29,M30,M31,M32,M33,M34)</f>
        <v>1431902.2671245381</v>
      </c>
      <c r="N35" s="174">
        <f>M35/M22</f>
        <v>0.32900000000000001</v>
      </c>
      <c r="O35" s="173">
        <f>SUM(O28,O29,O30,O31,O32,O33,O34)</f>
        <v>1499488.0541328164</v>
      </c>
      <c r="P35" s="174">
        <f>O35/O22</f>
        <v>0.32899999999999996</v>
      </c>
      <c r="Q35" s="173">
        <f>SUM(Q28,Q29,Q30,Q31,Q32,Q33,Q34)</f>
        <v>1569204.5117145758</v>
      </c>
      <c r="R35" s="174">
        <f>Q35/Q22</f>
        <v>0.32900000000000001</v>
      </c>
      <c r="S35" s="173">
        <f>SUM(S28,S29,S30,S31,S32,S33,S34)</f>
        <v>1641109.8323779525</v>
      </c>
      <c r="T35" s="174">
        <f>S35/S22</f>
        <v>0.32899999999999996</v>
      </c>
      <c r="U35" s="173">
        <f>SUM(U28,U29,U30,U31,U32,U33,U34)</f>
        <v>1715263.6840631785</v>
      </c>
      <c r="V35" s="174">
        <f>U35/U22</f>
        <v>0.32900000000000001</v>
      </c>
      <c r="W35" s="175">
        <f>SUM(W28,W29,W30,W31,W32,W33,W34)</f>
        <v>14073371.541171385</v>
      </c>
    </row>
    <row r="36" spans="2:23" ht="15.75" customHeight="1" thickTop="1" thickBot="1">
      <c r="B36" s="80"/>
      <c r="C36" s="84"/>
      <c r="D36" s="81"/>
      <c r="E36" s="84"/>
      <c r="F36" s="81"/>
      <c r="G36" s="84"/>
      <c r="H36" s="81"/>
      <c r="I36" s="84"/>
      <c r="J36" s="81"/>
      <c r="K36" s="84"/>
      <c r="L36" s="81"/>
      <c r="M36" s="84"/>
      <c r="N36" s="81"/>
      <c r="O36" s="84"/>
      <c r="P36" s="81"/>
      <c r="Q36" s="84"/>
      <c r="R36" s="81"/>
      <c r="S36" s="84"/>
      <c r="T36" s="81"/>
      <c r="U36" s="84"/>
      <c r="V36" s="81"/>
      <c r="W36" s="85"/>
    </row>
    <row r="37" spans="2:23" ht="15.75" customHeight="1" thickBot="1">
      <c r="B37" s="168" t="s">
        <v>65</v>
      </c>
      <c r="C37" s="173">
        <f>C25-C35</f>
        <v>1540796.4</v>
      </c>
      <c r="D37" s="174">
        <f>C37/C22</f>
        <v>0.45099999999999996</v>
      </c>
      <c r="E37" s="173">
        <f>E25-E35</f>
        <v>1619969.6303999999</v>
      </c>
      <c r="F37" s="174">
        <f>E37/E22</f>
        <v>0.4509999999999999</v>
      </c>
      <c r="G37" s="173">
        <f>G25-G35</f>
        <v>1701693.4714560001</v>
      </c>
      <c r="H37" s="174">
        <f>G37/G22</f>
        <v>0.45099999999999996</v>
      </c>
      <c r="I37" s="173">
        <f>I25-I35</f>
        <v>1786038.27830208</v>
      </c>
      <c r="J37" s="174">
        <f>I37/I22</f>
        <v>0.4509999999999999</v>
      </c>
      <c r="K37" s="173">
        <f>K25-K35</f>
        <v>1873076.2000334209</v>
      </c>
      <c r="L37" s="174">
        <f>K37/K22</f>
        <v>0.4509999999999999</v>
      </c>
      <c r="M37" s="173">
        <f>M25-M35</f>
        <v>1962881.2233226949</v>
      </c>
      <c r="N37" s="174">
        <f>M37/M22</f>
        <v>0.45099999999999996</v>
      </c>
      <c r="O37" s="173">
        <f>O25-O35</f>
        <v>2055529.2170635266</v>
      </c>
      <c r="P37" s="174">
        <f>O37/O22</f>
        <v>0.45100000000000001</v>
      </c>
      <c r="Q37" s="173">
        <f>Q25-Q35</f>
        <v>2151097.9780646618</v>
      </c>
      <c r="R37" s="174">
        <f>Q37/Q22</f>
        <v>0.45100000000000001</v>
      </c>
      <c r="S37" s="173">
        <f>S25-S35</f>
        <v>2249667.2778190169</v>
      </c>
      <c r="T37" s="174">
        <f>S37/S22</f>
        <v>0.45099999999999996</v>
      </c>
      <c r="U37" s="173">
        <f>U25-U35</f>
        <v>2351318.9103723206</v>
      </c>
      <c r="V37" s="174">
        <f>U37/U22</f>
        <v>0.45100000000000001</v>
      </c>
      <c r="W37" s="175">
        <f>W25-W35</f>
        <v>19292068.58683373</v>
      </c>
    </row>
    <row r="38" spans="2:23" ht="15.75" customHeight="1" thickTop="1" thickBot="1">
      <c r="B38" s="80"/>
      <c r="C38" s="86"/>
      <c r="D38" s="69"/>
      <c r="E38" s="86"/>
      <c r="F38" s="69"/>
      <c r="G38" s="86"/>
      <c r="H38" s="69"/>
      <c r="I38" s="86"/>
      <c r="J38" s="69"/>
      <c r="K38" s="86"/>
      <c r="L38" s="69"/>
      <c r="M38" s="86"/>
      <c r="N38" s="69"/>
      <c r="O38" s="86"/>
      <c r="P38" s="69"/>
      <c r="Q38" s="86"/>
      <c r="R38" s="69"/>
      <c r="S38" s="86"/>
      <c r="T38" s="69"/>
      <c r="U38" s="86"/>
      <c r="V38" s="69"/>
      <c r="W38" s="87"/>
    </row>
    <row r="39" spans="2:23" ht="15.75" customHeight="1" thickBot="1">
      <c r="B39" s="180" t="s">
        <v>66</v>
      </c>
      <c r="C39" s="88"/>
      <c r="D39" s="76"/>
      <c r="E39" s="88"/>
      <c r="F39" s="76"/>
      <c r="G39" s="88"/>
      <c r="H39" s="76"/>
      <c r="I39" s="88"/>
      <c r="J39" s="76"/>
      <c r="K39" s="88"/>
      <c r="L39" s="76"/>
      <c r="M39" s="88"/>
      <c r="N39" s="76"/>
      <c r="O39" s="88"/>
      <c r="P39" s="76"/>
      <c r="Q39" s="88"/>
      <c r="R39" s="76"/>
      <c r="S39" s="88"/>
      <c r="T39" s="76"/>
      <c r="U39" s="88"/>
      <c r="V39" s="76"/>
      <c r="W39" s="89"/>
    </row>
    <row r="40" spans="2:23" ht="15.75" customHeight="1">
      <c r="B40" s="5" t="s">
        <v>67</v>
      </c>
      <c r="C40" s="72">
        <f>C37*D40</f>
        <v>154079.63999999998</v>
      </c>
      <c r="D40" s="78">
        <f>'ENTRADA DE DATOS'!$G$28</f>
        <v>0.1</v>
      </c>
      <c r="E40" s="72">
        <f>E37*F40</f>
        <v>161996.96304</v>
      </c>
      <c r="F40" s="78">
        <f>'ENTRADA DE DATOS'!$G$28</f>
        <v>0.1</v>
      </c>
      <c r="G40" s="72">
        <f>G37*H40</f>
        <v>170169.34714560001</v>
      </c>
      <c r="H40" s="78">
        <f>'ENTRADA DE DATOS'!$G$28</f>
        <v>0.1</v>
      </c>
      <c r="I40" s="72">
        <f>I37*J40</f>
        <v>178603.827830208</v>
      </c>
      <c r="J40" s="78">
        <f>'ENTRADA DE DATOS'!$G$28</f>
        <v>0.1</v>
      </c>
      <c r="K40" s="72">
        <f>K37*L40</f>
        <v>187307.6200033421</v>
      </c>
      <c r="L40" s="78">
        <f>'ENTRADA DE DATOS'!$G$28</f>
        <v>0.1</v>
      </c>
      <c r="M40" s="72">
        <f>M37*N40</f>
        <v>196288.1223322695</v>
      </c>
      <c r="N40" s="78">
        <f>'ENTRADA DE DATOS'!$G$28</f>
        <v>0.1</v>
      </c>
      <c r="O40" s="72">
        <f>O37*P40</f>
        <v>205552.92170635267</v>
      </c>
      <c r="P40" s="78">
        <f>'ENTRADA DE DATOS'!$G$28</f>
        <v>0.1</v>
      </c>
      <c r="Q40" s="72">
        <f>Q37*R40</f>
        <v>215109.7978064662</v>
      </c>
      <c r="R40" s="78">
        <f>'ENTRADA DE DATOS'!$G$28</f>
        <v>0.1</v>
      </c>
      <c r="S40" s="72">
        <f>S37*T40</f>
        <v>224966.72778190172</v>
      </c>
      <c r="T40" s="78">
        <f>'ENTRADA DE DATOS'!$G$28</f>
        <v>0.1</v>
      </c>
      <c r="U40" s="72">
        <f>U37*V40</f>
        <v>235131.89103723207</v>
      </c>
      <c r="V40" s="78">
        <f>'ENTRADA DE DATOS'!$G$28</f>
        <v>0.1</v>
      </c>
      <c r="W40" s="73">
        <f t="shared" ref="W40:W46" si="3">SUM(C40,E40,G40,I40,K40,M40,O40,Q40,S40,U40)</f>
        <v>1929206.8586833721</v>
      </c>
    </row>
    <row r="41" spans="2:23" ht="15.75" customHeight="1">
      <c r="B41" s="168" t="s">
        <v>68</v>
      </c>
      <c r="C41" s="173">
        <f>C37-C40</f>
        <v>1386716.76</v>
      </c>
      <c r="D41" s="174">
        <f>C41/C22</f>
        <v>0.40589999999999998</v>
      </c>
      <c r="E41" s="173">
        <f>E37-E40</f>
        <v>1457972.6673599998</v>
      </c>
      <c r="F41" s="174">
        <f>E41/E22</f>
        <v>0.40589999999999993</v>
      </c>
      <c r="G41" s="173">
        <f>G37-G40</f>
        <v>1531524.1243104001</v>
      </c>
      <c r="H41" s="174">
        <f>G41/G22</f>
        <v>0.40589999999999998</v>
      </c>
      <c r="I41" s="173">
        <f>I37-I40</f>
        <v>1607434.450471872</v>
      </c>
      <c r="J41" s="174">
        <f>I41/I22</f>
        <v>0.40589999999999993</v>
      </c>
      <c r="K41" s="173">
        <f>K37-K40</f>
        <v>1685768.5800300788</v>
      </c>
      <c r="L41" s="174">
        <f>K41/K22</f>
        <v>0.40589999999999987</v>
      </c>
      <c r="M41" s="173">
        <f>M37-M40</f>
        <v>1766593.1009904253</v>
      </c>
      <c r="N41" s="174">
        <f>M41/M22</f>
        <v>0.40589999999999998</v>
      </c>
      <c r="O41" s="173">
        <f>O37-O40</f>
        <v>1849976.295357174</v>
      </c>
      <c r="P41" s="174">
        <f>O41/O22</f>
        <v>0.40590000000000004</v>
      </c>
      <c r="Q41" s="173">
        <f>Q37-Q40</f>
        <v>1935988.1802581956</v>
      </c>
      <c r="R41" s="174">
        <f>Q41/Q22</f>
        <v>0.40590000000000004</v>
      </c>
      <c r="S41" s="173">
        <f>S37-S40</f>
        <v>2024700.5500371153</v>
      </c>
      <c r="T41" s="174">
        <f>S41/S22</f>
        <v>0.40589999999999998</v>
      </c>
      <c r="U41" s="173">
        <f>U37-U40</f>
        <v>2116187.0193350883</v>
      </c>
      <c r="V41" s="174">
        <f>U41/U22</f>
        <v>0.40589999999999993</v>
      </c>
      <c r="W41" s="175">
        <f t="shared" si="3"/>
        <v>17362861.728150349</v>
      </c>
    </row>
    <row r="42" spans="2:23" ht="15.75" customHeight="1">
      <c r="B42" s="79" t="s">
        <v>69</v>
      </c>
      <c r="C42" s="72">
        <f>C22*D42</f>
        <v>102492</v>
      </c>
      <c r="D42" s="78">
        <f>'ENTRADA DE DATOS'!$G$29</f>
        <v>0.03</v>
      </c>
      <c r="E42" s="72">
        <f>E22*F42</f>
        <v>107758.512</v>
      </c>
      <c r="F42" s="78">
        <f>'ENTRADA DE DATOS'!$G$29</f>
        <v>0.03</v>
      </c>
      <c r="G42" s="72">
        <f>G22*H42</f>
        <v>113194.68768000002</v>
      </c>
      <c r="H42" s="78">
        <f>'ENTRADA DE DATOS'!$G$29</f>
        <v>0.03</v>
      </c>
      <c r="I42" s="72">
        <f>I22*J42</f>
        <v>118805.20698240002</v>
      </c>
      <c r="J42" s="78">
        <f>'ENTRADA DE DATOS'!$G$29</f>
        <v>0.03</v>
      </c>
      <c r="K42" s="72">
        <f>K22*L42</f>
        <v>124594.86918182403</v>
      </c>
      <c r="L42" s="78">
        <f>'ENTRADA DE DATOS'!$G$29</f>
        <v>0.03</v>
      </c>
      <c r="M42" s="72">
        <f>M22*N42</f>
        <v>130568.59578643204</v>
      </c>
      <c r="N42" s="78">
        <f>'ENTRADA DE DATOS'!$G$29</f>
        <v>0.03</v>
      </c>
      <c r="O42" s="72">
        <f>O22*P42</f>
        <v>136731.43350755164</v>
      </c>
      <c r="P42" s="78">
        <f>'ENTRADA DE DATOS'!$G$29</f>
        <v>0.03</v>
      </c>
      <c r="Q42" s="72">
        <f>Q22*R42</f>
        <v>143088.55729920143</v>
      </c>
      <c r="R42" s="78">
        <f>'ENTRADA DE DATOS'!$G$29</f>
        <v>0.03</v>
      </c>
      <c r="S42" s="72">
        <f>S22*T42</f>
        <v>149645.27346911421</v>
      </c>
      <c r="T42" s="78">
        <f>'ENTRADA DE DATOS'!$G$29</f>
        <v>0.03</v>
      </c>
      <c r="U42" s="72">
        <f>U22*V42</f>
        <v>156407.0228629038</v>
      </c>
      <c r="V42" s="78">
        <f>'ENTRADA DE DATOS'!$G$29</f>
        <v>0.03</v>
      </c>
      <c r="W42" s="73">
        <f t="shared" si="3"/>
        <v>1283286.1587694271</v>
      </c>
    </row>
    <row r="43" spans="2:23" ht="15.75" customHeight="1">
      <c r="B43" s="79" t="s">
        <v>70</v>
      </c>
      <c r="C43" s="72">
        <f>C41*D43</f>
        <v>69335.838000000003</v>
      </c>
      <c r="D43" s="78">
        <f>'ENTRADA DE DATOS'!$G$30</f>
        <v>0.05</v>
      </c>
      <c r="E43" s="72">
        <f>E41*F43</f>
        <v>72898.633367999995</v>
      </c>
      <c r="F43" s="78">
        <f>'ENTRADA DE DATOS'!$G$30</f>
        <v>0.05</v>
      </c>
      <c r="G43" s="72">
        <f>G41*H43</f>
        <v>76576.206215520011</v>
      </c>
      <c r="H43" s="78">
        <f>'ENTRADA DE DATOS'!$G$30</f>
        <v>0.05</v>
      </c>
      <c r="I43" s="72">
        <f>I41*J43</f>
        <v>80371.722523593606</v>
      </c>
      <c r="J43" s="78">
        <f>'ENTRADA DE DATOS'!$G$30</f>
        <v>0.05</v>
      </c>
      <c r="K43" s="72">
        <f>K41*L43</f>
        <v>84288.429001503944</v>
      </c>
      <c r="L43" s="78">
        <f>'ENTRADA DE DATOS'!$G$30</f>
        <v>0.05</v>
      </c>
      <c r="M43" s="72">
        <f>M41*N43</f>
        <v>88329.655049521272</v>
      </c>
      <c r="N43" s="78">
        <f>'ENTRADA DE DATOS'!$G$30</f>
        <v>0.05</v>
      </c>
      <c r="O43" s="72">
        <f>O41*P43</f>
        <v>92498.814767858712</v>
      </c>
      <c r="P43" s="78">
        <f>'ENTRADA DE DATOS'!$G$30</f>
        <v>0.05</v>
      </c>
      <c r="Q43" s="72">
        <f>Q41*R43</f>
        <v>96799.409012909789</v>
      </c>
      <c r="R43" s="78">
        <f>'ENTRADA DE DATOS'!$G$30</f>
        <v>0.05</v>
      </c>
      <c r="S43" s="72">
        <f>S41*T43</f>
        <v>101235.02750185577</v>
      </c>
      <c r="T43" s="78">
        <f>'ENTRADA DE DATOS'!$G$30</f>
        <v>0.05</v>
      </c>
      <c r="U43" s="72">
        <f>U41*V43</f>
        <v>105809.35096675443</v>
      </c>
      <c r="V43" s="78">
        <f>'ENTRADA DE DATOS'!$G$30</f>
        <v>0.05</v>
      </c>
      <c r="W43" s="73">
        <f t="shared" si="3"/>
        <v>868143.08640751755</v>
      </c>
    </row>
    <row r="44" spans="2:23" ht="15.75" customHeight="1">
      <c r="B44" s="79" t="s">
        <v>71</v>
      </c>
      <c r="C44" s="72">
        <f>'ENTRADA DE DATOS'!G31*'ENTRADA DE DATOS'!G5*'ENTRADA DE DATOS'!G6</f>
        <v>39360</v>
      </c>
      <c r="D44" s="134">
        <f>'ENTRADA DE DATOS'!$G$31</f>
        <v>3.0000000000000001E-3</v>
      </c>
      <c r="E44" s="72">
        <f>'ENTRADA DE DATOS'!$G$5*'Apartamento 1h'!F44*'ENTRADA DE DATOS'!$G$6</f>
        <v>43296</v>
      </c>
      <c r="F44" s="134">
        <f>D44+'ENTRADA DE DATOS'!$H$31</f>
        <v>3.3E-3</v>
      </c>
      <c r="G44" s="72">
        <f>'ENTRADA DE DATOS'!$G$5*'Apartamento 1h'!H44*'ENTRADA DE DATOS'!$G$6</f>
        <v>47232</v>
      </c>
      <c r="H44" s="134">
        <f>F44+'ENTRADA DE DATOS'!$H$31</f>
        <v>3.5999999999999999E-3</v>
      </c>
      <c r="I44" s="72">
        <f>'ENTRADA DE DATOS'!$G$5*'Apartamento 1h'!J44*'ENTRADA DE DATOS'!$G$6</f>
        <v>51168</v>
      </c>
      <c r="J44" s="134">
        <f>H44+'ENTRADA DE DATOS'!$H$31</f>
        <v>3.8999999999999998E-3</v>
      </c>
      <c r="K44" s="72">
        <f>'ENTRADA DE DATOS'!$G$5*'Apartamento 1h'!L44*'ENTRADA DE DATOS'!$G$6</f>
        <v>55104</v>
      </c>
      <c r="L44" s="134">
        <f>J44+'ENTRADA DE DATOS'!$H$31</f>
        <v>4.1999999999999997E-3</v>
      </c>
      <c r="M44" s="72">
        <f>'ENTRADA DE DATOS'!$G$5*'Apartamento 1h'!N44*'ENTRADA DE DATOS'!$G$6</f>
        <v>59039.999999999993</v>
      </c>
      <c r="N44" s="134">
        <f>L44+'ENTRADA DE DATOS'!$H$31</f>
        <v>4.4999999999999997E-3</v>
      </c>
      <c r="O44" s="72">
        <f>'ENTRADA DE DATOS'!$G$5*'Apartamento 1h'!P44*'ENTRADA DE DATOS'!$G$6</f>
        <v>62975.999999999993</v>
      </c>
      <c r="P44" s="134">
        <f>N44+'ENTRADA DE DATOS'!$H$31</f>
        <v>4.7999999999999996E-3</v>
      </c>
      <c r="Q44" s="72">
        <f>'ENTRADA DE DATOS'!$G$5*'Apartamento 1h'!R44*'ENTRADA DE DATOS'!$G$6</f>
        <v>66912</v>
      </c>
      <c r="R44" s="134">
        <f>P44+'ENTRADA DE DATOS'!$H$31</f>
        <v>5.0999999999999995E-3</v>
      </c>
      <c r="S44" s="72">
        <f>'ENTRADA DE DATOS'!$G$5*'Apartamento 1h'!T44*'ENTRADA DE DATOS'!$G$6</f>
        <v>70847.999999999985</v>
      </c>
      <c r="T44" s="134">
        <f>R44+'ENTRADA DE DATOS'!$H$31</f>
        <v>5.3999999999999994E-3</v>
      </c>
      <c r="U44" s="72">
        <f>'ENTRADA DE DATOS'!$G$5*'Apartamento 1h'!V44*'ENTRADA DE DATOS'!$G$6</f>
        <v>74783.999999999985</v>
      </c>
      <c r="V44" s="134">
        <f>T44+'ENTRADA DE DATOS'!$H$31</f>
        <v>5.6999999999999993E-3</v>
      </c>
      <c r="W44" s="73">
        <f t="shared" si="3"/>
        <v>570720</v>
      </c>
    </row>
    <row r="45" spans="2:23" ht="15.75" customHeight="1">
      <c r="B45" s="79" t="s">
        <v>72</v>
      </c>
      <c r="C45" s="72">
        <f>C13*C5</f>
        <v>357360</v>
      </c>
      <c r="D45" s="72"/>
      <c r="E45" s="72">
        <f t="shared" ref="E45:U45" si="4">E13*E5</f>
        <v>360933.6</v>
      </c>
      <c r="F45" s="72"/>
      <c r="G45" s="72">
        <f t="shared" si="4"/>
        <v>364542.93599999999</v>
      </c>
      <c r="H45" s="72"/>
      <c r="I45" s="72">
        <f t="shared" si="4"/>
        <v>368188.36536</v>
      </c>
      <c r="J45" s="72"/>
      <c r="K45" s="72">
        <f t="shared" si="4"/>
        <v>371870.2490136</v>
      </c>
      <c r="L45" s="72"/>
      <c r="M45" s="72">
        <f t="shared" si="4"/>
        <v>375588.95150373603</v>
      </c>
      <c r="N45" s="72"/>
      <c r="O45" s="72">
        <f t="shared" si="4"/>
        <v>379344.84101877338</v>
      </c>
      <c r="P45" s="72"/>
      <c r="Q45" s="72">
        <f t="shared" si="4"/>
        <v>383138.28942896111</v>
      </c>
      <c r="R45" s="72"/>
      <c r="S45" s="72">
        <f t="shared" si="4"/>
        <v>386969.67232325074</v>
      </c>
      <c r="T45" s="72"/>
      <c r="U45" s="72">
        <f t="shared" si="4"/>
        <v>390839.36904648325</v>
      </c>
      <c r="V45" s="72"/>
      <c r="W45" s="73">
        <f t="shared" si="3"/>
        <v>3738776.2736948039</v>
      </c>
    </row>
    <row r="46" spans="2:23" ht="15.75" customHeight="1">
      <c r="B46" s="181" t="s">
        <v>73</v>
      </c>
      <c r="C46" s="182">
        <f>C41-(SUM(C42:C45))</f>
        <v>818168.92200000002</v>
      </c>
      <c r="D46" s="183">
        <f>C46/C22</f>
        <v>0.23948276606954691</v>
      </c>
      <c r="E46" s="182">
        <f>E41-(SUM(E42:E45))</f>
        <v>873085.92199199984</v>
      </c>
      <c r="F46" s="183">
        <f>E46/E22</f>
        <v>0.24306736585004063</v>
      </c>
      <c r="G46" s="182">
        <f>G41-(SUM(G42:G45))</f>
        <v>929978.2944148801</v>
      </c>
      <c r="H46" s="183">
        <f>G46/G22</f>
        <v>0.2464722453346708</v>
      </c>
      <c r="I46" s="182">
        <f>I41-(SUM(I42:I45))</f>
        <v>988901.15560587845</v>
      </c>
      <c r="J46" s="183">
        <f>I46/I22</f>
        <v>0.24971156922921123</v>
      </c>
      <c r="K46" s="182">
        <f>K41-(SUM(K42:K45))</f>
        <v>1049911.0328331508</v>
      </c>
      <c r="L46" s="183">
        <f>K46/K22</f>
        <v>0.25279797789289199</v>
      </c>
      <c r="M46" s="182">
        <f>M41-(SUM(M42:M45))</f>
        <v>1113065.8986507361</v>
      </c>
      <c r="N46" s="183">
        <f>M46/M22</f>
        <v>0.25574278989827348</v>
      </c>
      <c r="O46" s="182">
        <f>O41-(SUM(O42:O45))</f>
        <v>1178425.2060629902</v>
      </c>
      <c r="P46" s="183">
        <f>O46/O22</f>
        <v>0.25855617303929734</v>
      </c>
      <c r="Q46" s="182">
        <f>Q41-(SUM(Q42:Q45))</f>
        <v>1246049.9245171233</v>
      </c>
      <c r="R46" s="183">
        <f>Q46/Q22</f>
        <v>0.2612472893786198</v>
      </c>
      <c r="S46" s="182">
        <f>S41-(SUM(S42:S45))</f>
        <v>1316002.5767428947</v>
      </c>
      <c r="T46" s="183">
        <f>S46/S22</f>
        <v>0.26382441882092095</v>
      </c>
      <c r="U46" s="182">
        <f>U41-(SUM(U42:U45))</f>
        <v>1388347.2764589468</v>
      </c>
      <c r="V46" s="183">
        <f>U46/U22</f>
        <v>0.26629506483399051</v>
      </c>
      <c r="W46" s="184">
        <f t="shared" si="3"/>
        <v>10901936.2092786</v>
      </c>
    </row>
    <row r="50" spans="2:23" ht="15.75" customHeight="1">
      <c r="B50" s="186" t="s">
        <v>78</v>
      </c>
      <c r="C50" s="7"/>
      <c r="D50" s="39"/>
      <c r="E50" s="7"/>
      <c r="F50" s="39"/>
      <c r="G50" s="7"/>
      <c r="H50" s="39"/>
      <c r="I50" s="7"/>
      <c r="J50" s="39"/>
      <c r="K50" s="7"/>
      <c r="L50" s="39"/>
      <c r="M50" s="7"/>
      <c r="N50" s="39"/>
      <c r="O50" s="7"/>
      <c r="P50" s="39"/>
      <c r="Q50" s="7"/>
      <c r="R50" s="39"/>
      <c r="S50" s="7"/>
      <c r="T50" s="39"/>
      <c r="U50" s="7"/>
      <c r="V50" s="39"/>
      <c r="W50" s="44"/>
    </row>
    <row r="51" spans="2:23" ht="15.75" customHeight="1">
      <c r="B51" s="187" t="s">
        <v>123</v>
      </c>
      <c r="C51" s="188">
        <f>C46/C5</f>
        <v>51135.557625000001</v>
      </c>
      <c r="D51" s="11"/>
      <c r="E51" s="188">
        <f>E46/E5</f>
        <v>54567.87012449999</v>
      </c>
      <c r="F51" s="11"/>
      <c r="G51" s="188">
        <f>G46/G5</f>
        <v>58123.643400930006</v>
      </c>
      <c r="H51" s="11"/>
      <c r="I51" s="188">
        <f>I46/I5</f>
        <v>61806.322225367403</v>
      </c>
      <c r="J51" s="11"/>
      <c r="K51" s="188">
        <f>K46/K5</f>
        <v>65619.439552071926</v>
      </c>
      <c r="L51" s="11"/>
      <c r="M51" s="188">
        <f>M46/M5</f>
        <v>69566.618665671005</v>
      </c>
      <c r="N51" s="11"/>
      <c r="O51" s="188">
        <f>O46/O5</f>
        <v>73651.57537893689</v>
      </c>
      <c r="P51" s="11"/>
      <c r="Q51" s="188">
        <f>Q46/Q5</f>
        <v>77878.120282320204</v>
      </c>
      <c r="R51" s="11"/>
      <c r="S51" s="188">
        <f>S46/S5</f>
        <v>82250.16104643092</v>
      </c>
      <c r="T51" s="11"/>
      <c r="U51" s="188">
        <f>U46/U5</f>
        <v>86771.704778684172</v>
      </c>
      <c r="V51" s="46"/>
      <c r="W51" s="62">
        <f>SUM(C51:U51)</f>
        <v>681371.01307991252</v>
      </c>
    </row>
    <row r="52" spans="2:23" ht="15.75" customHeight="1" thickBot="1">
      <c r="B52" s="189" t="s">
        <v>15</v>
      </c>
      <c r="C52" s="173">
        <f>SUM(C51)</f>
        <v>51135.557625000001</v>
      </c>
      <c r="D52" s="174"/>
      <c r="E52" s="173">
        <f>SUM(E51)</f>
        <v>54567.87012449999</v>
      </c>
      <c r="F52" s="174"/>
      <c r="G52" s="173">
        <f>SUM(G51)</f>
        <v>58123.643400930006</v>
      </c>
      <c r="H52" s="174"/>
      <c r="I52" s="173">
        <f>SUM(I51)</f>
        <v>61806.322225367403</v>
      </c>
      <c r="J52" s="174"/>
      <c r="K52" s="173">
        <f>SUM(K51)</f>
        <v>65619.439552071926</v>
      </c>
      <c r="L52" s="174"/>
      <c r="M52" s="173">
        <f>SUM(M51)</f>
        <v>69566.618665671005</v>
      </c>
      <c r="N52" s="174"/>
      <c r="O52" s="173">
        <f>SUM(O51)</f>
        <v>73651.57537893689</v>
      </c>
      <c r="P52" s="174"/>
      <c r="Q52" s="173">
        <f>SUM(Q51)</f>
        <v>77878.120282320204</v>
      </c>
      <c r="R52" s="174"/>
      <c r="S52" s="173">
        <f>SUM(S51)</f>
        <v>82250.16104643092</v>
      </c>
      <c r="T52" s="174"/>
      <c r="U52" s="173">
        <f>SUM(U51)</f>
        <v>86771.704778684172</v>
      </c>
      <c r="V52" s="174"/>
      <c r="W52" s="175">
        <f>SUM(C52,E52,G52,I52,K52,M52,O52,Q52,S52,U52)</f>
        <v>681371.01307991252</v>
      </c>
    </row>
    <row r="53" spans="2:23" ht="15.75" customHeight="1" thickBot="1">
      <c r="B53" s="41"/>
      <c r="C53" s="22"/>
      <c r="D53" s="21"/>
      <c r="E53" s="22"/>
      <c r="F53" s="21"/>
      <c r="G53" s="22"/>
      <c r="H53" s="21"/>
      <c r="I53" s="22"/>
      <c r="J53" s="21"/>
      <c r="K53" s="22"/>
      <c r="L53" s="21"/>
      <c r="M53" s="22"/>
      <c r="N53" s="21"/>
      <c r="O53" s="22"/>
      <c r="P53" s="21"/>
      <c r="Q53" s="22"/>
      <c r="R53" s="21"/>
      <c r="S53" s="22"/>
      <c r="T53" s="21"/>
      <c r="U53" s="22"/>
      <c r="V53" s="21"/>
      <c r="W53" s="190"/>
    </row>
    <row r="54" spans="2:23" ht="15.75" customHeight="1">
      <c r="B54" s="191" t="s">
        <v>86</v>
      </c>
      <c r="C54" s="22"/>
      <c r="D54" s="21"/>
      <c r="E54" s="22"/>
      <c r="F54" s="21"/>
      <c r="G54" s="22"/>
      <c r="H54" s="21"/>
      <c r="I54" s="22"/>
      <c r="J54" s="21"/>
      <c r="K54" s="271"/>
      <c r="L54" s="272"/>
      <c r="M54" s="272"/>
      <c r="N54" s="272"/>
      <c r="O54" s="272"/>
      <c r="P54" s="272"/>
      <c r="Q54" s="272"/>
      <c r="R54" s="21"/>
      <c r="S54" s="22"/>
      <c r="T54" s="21"/>
      <c r="U54" s="22"/>
      <c r="V54" s="21"/>
      <c r="W54" s="190"/>
    </row>
    <row r="55" spans="2:23" ht="15.75" customHeight="1">
      <c r="B55" s="91"/>
      <c r="C55" s="270" t="str">
        <f>'ENTRADA DE DATOS'!G4</f>
        <v>Villas</v>
      </c>
      <c r="D55" s="270"/>
      <c r="E55" s="270"/>
      <c r="F55" s="21"/>
      <c r="G55" s="22"/>
      <c r="H55" s="21"/>
      <c r="I55" s="22"/>
      <c r="J55" s="21"/>
      <c r="K55" s="272"/>
      <c r="L55" s="272"/>
      <c r="M55" s="272"/>
      <c r="N55" s="272"/>
      <c r="O55" s="272"/>
      <c r="P55" s="272"/>
      <c r="Q55" s="272"/>
      <c r="R55" s="21"/>
      <c r="S55" s="22"/>
      <c r="T55" s="21"/>
      <c r="U55" s="22"/>
      <c r="V55" s="21"/>
      <c r="W55" s="190"/>
    </row>
    <row r="56" spans="2:23" ht="15.75" customHeight="1">
      <c r="B56" s="91"/>
      <c r="C56" s="22" t="s">
        <v>94</v>
      </c>
      <c r="D56" s="13"/>
      <c r="E56" s="101">
        <f>'ENTRADA DE DATOS'!G5</f>
        <v>820000</v>
      </c>
      <c r="F56" s="21"/>
      <c r="G56" s="22"/>
      <c r="H56" s="21"/>
      <c r="I56" s="7"/>
      <c r="J56" s="21"/>
      <c r="K56" s="272"/>
      <c r="L56" s="272"/>
      <c r="M56" s="272"/>
      <c r="N56" s="272"/>
      <c r="O56" s="272"/>
      <c r="P56" s="272"/>
      <c r="Q56" s="272"/>
      <c r="R56" s="21"/>
      <c r="S56" s="22"/>
      <c r="T56" s="21"/>
      <c r="U56" s="22"/>
      <c r="V56" s="21"/>
      <c r="W56" s="190"/>
    </row>
    <row r="57" spans="2:23" ht="15.75" customHeight="1">
      <c r="B57" s="91"/>
      <c r="C57" s="22" t="s">
        <v>95</v>
      </c>
      <c r="D57" s="13"/>
      <c r="E57" s="42">
        <f>W52</f>
        <v>681371.01307991252</v>
      </c>
      <c r="F57" s="21"/>
      <c r="G57" s="22"/>
      <c r="H57" s="21"/>
      <c r="I57" s="7"/>
      <c r="J57" s="21"/>
      <c r="K57" s="272"/>
      <c r="L57" s="272"/>
      <c r="M57" s="272"/>
      <c r="N57" s="272"/>
      <c r="O57" s="272"/>
      <c r="P57" s="272"/>
      <c r="Q57" s="272"/>
      <c r="R57" s="21"/>
      <c r="S57" s="22"/>
      <c r="T57" s="21"/>
      <c r="U57" s="22"/>
      <c r="V57" s="21"/>
      <c r="W57" s="190"/>
    </row>
    <row r="58" spans="2:23" ht="15.75" customHeight="1">
      <c r="B58" s="91"/>
      <c r="C58" s="22" t="s">
        <v>96</v>
      </c>
      <c r="D58" s="13"/>
      <c r="E58" s="43">
        <f>(E57/E56)</f>
        <v>0.8309402598535518</v>
      </c>
      <c r="F58" s="21"/>
      <c r="G58" s="22"/>
      <c r="H58" s="21"/>
      <c r="I58" s="43"/>
      <c r="J58" s="21"/>
      <c r="K58" s="272"/>
      <c r="L58" s="272"/>
      <c r="M58" s="272"/>
      <c r="N58" s="272"/>
      <c r="O58" s="272"/>
      <c r="P58" s="272"/>
      <c r="Q58" s="272"/>
      <c r="R58" s="21"/>
      <c r="S58" s="22"/>
      <c r="T58" s="21"/>
      <c r="U58" s="22"/>
      <c r="V58" s="21"/>
      <c r="W58" s="190"/>
    </row>
    <row r="59" spans="2:23" ht="15.75" customHeight="1">
      <c r="B59" s="91"/>
      <c r="C59" s="22"/>
      <c r="D59" s="21"/>
      <c r="E59" s="22"/>
      <c r="F59" s="21"/>
      <c r="G59" s="22"/>
      <c r="H59" s="21"/>
      <c r="I59" s="22"/>
      <c r="J59" s="21"/>
      <c r="K59" s="272"/>
      <c r="L59" s="272"/>
      <c r="M59" s="272"/>
      <c r="N59" s="272"/>
      <c r="O59" s="272"/>
      <c r="P59" s="272"/>
      <c r="Q59" s="272"/>
      <c r="R59" s="21"/>
      <c r="S59" s="22"/>
      <c r="T59" s="21"/>
      <c r="U59" s="22"/>
      <c r="V59" s="21"/>
      <c r="W59" s="190"/>
    </row>
    <row r="60" spans="2:23" ht="15.75" customHeight="1">
      <c r="B60" s="33"/>
      <c r="C60" s="34"/>
      <c r="D60" s="35"/>
      <c r="E60" s="34"/>
      <c r="F60" s="35"/>
      <c r="G60" s="34"/>
      <c r="H60" s="35"/>
      <c r="I60" s="34"/>
      <c r="J60" s="35"/>
      <c r="K60" s="273"/>
      <c r="L60" s="273"/>
      <c r="M60" s="273"/>
      <c r="N60" s="273"/>
      <c r="O60" s="273"/>
      <c r="P60" s="273"/>
      <c r="Q60" s="273"/>
      <c r="R60" s="35"/>
      <c r="S60" s="34"/>
      <c r="T60" s="35"/>
      <c r="U60" s="34"/>
      <c r="V60" s="35"/>
      <c r="W60" s="36"/>
    </row>
    <row r="62" spans="2:23" ht="46.5" customHeight="1">
      <c r="B62" s="263" t="s">
        <v>87</v>
      </c>
      <c r="C62" s="263"/>
      <c r="D62" s="263"/>
      <c r="E62" s="263"/>
      <c r="F62" s="263"/>
      <c r="G62" s="263"/>
      <c r="H62" s="263"/>
      <c r="I62" s="263"/>
      <c r="J62" s="263"/>
      <c r="K62" s="263"/>
      <c r="L62" s="263"/>
      <c r="M62" s="263"/>
      <c r="N62" s="263"/>
      <c r="O62" s="263"/>
      <c r="P62" s="263"/>
      <c r="Q62" s="263"/>
      <c r="R62" s="263"/>
      <c r="S62" s="263"/>
      <c r="T62" s="263"/>
      <c r="U62" s="263"/>
      <c r="V62" s="263"/>
      <c r="W62" s="263"/>
    </row>
  </sheetData>
  <sheetProtection sheet="1" objects="1" scenarios="1"/>
  <mergeCells count="3">
    <mergeCell ref="K54:Q60"/>
    <mergeCell ref="C55:E55"/>
    <mergeCell ref="B62:W62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B1:W79"/>
  <sheetViews>
    <sheetView showGridLines="0" topLeftCell="H80" workbookViewId="0">
      <selection activeCell="B70" sqref="B70"/>
    </sheetView>
  </sheetViews>
  <sheetFormatPr defaultColWidth="12.5703125" defaultRowHeight="15" customHeight="1"/>
  <cols>
    <col min="1" max="1" width="1.7109375" customWidth="1"/>
    <col min="2" max="2" width="58.42578125" customWidth="1"/>
    <col min="3" max="3" width="11.140625" bestFit="1" customWidth="1"/>
    <col min="4" max="4" width="7" bestFit="1" customWidth="1"/>
    <col min="5" max="5" width="11.140625" bestFit="1" customWidth="1"/>
    <col min="6" max="6" width="7" bestFit="1" customWidth="1"/>
    <col min="7" max="7" width="11.140625" bestFit="1" customWidth="1"/>
    <col min="8" max="8" width="12.7109375" customWidth="1"/>
    <col min="9" max="9" width="11.140625" bestFit="1" customWidth="1"/>
    <col min="10" max="10" width="7" bestFit="1" customWidth="1"/>
    <col min="11" max="11" width="11.140625" bestFit="1" customWidth="1"/>
    <col min="12" max="12" width="7" bestFit="1" customWidth="1"/>
    <col min="13" max="13" width="11.140625" bestFit="1" customWidth="1"/>
    <col min="14" max="14" width="7" bestFit="1" customWidth="1"/>
    <col min="15" max="15" width="11.140625" bestFit="1" customWidth="1"/>
    <col min="16" max="16" width="7" bestFit="1" customWidth="1"/>
    <col min="17" max="17" width="11.140625" bestFit="1" customWidth="1"/>
    <col min="18" max="18" width="7" bestFit="1" customWidth="1"/>
    <col min="19" max="19" width="12.7109375" bestFit="1" customWidth="1"/>
    <col min="20" max="20" width="7" bestFit="1" customWidth="1"/>
    <col min="21" max="21" width="12.7109375" bestFit="1" customWidth="1"/>
    <col min="22" max="22" width="7" bestFit="1" customWidth="1"/>
    <col min="23" max="23" width="12.7109375" bestFit="1" customWidth="1"/>
  </cols>
  <sheetData>
    <row r="1" spans="2:23" ht="15.75" customHeight="1">
      <c r="B1" s="139" t="s">
        <v>0</v>
      </c>
      <c r="C1" s="141"/>
      <c r="D1" s="142"/>
      <c r="E1" s="143"/>
      <c r="F1" s="144"/>
      <c r="G1" s="143"/>
      <c r="H1" s="144"/>
      <c r="I1" s="143"/>
      <c r="J1" s="145"/>
      <c r="K1" s="146"/>
      <c r="L1" s="147"/>
      <c r="M1" s="146"/>
      <c r="N1" s="147"/>
      <c r="O1" s="146"/>
      <c r="P1" s="147"/>
      <c r="Q1" s="146"/>
      <c r="R1" s="147"/>
      <c r="S1" s="146"/>
      <c r="T1" s="147"/>
      <c r="U1" s="146"/>
      <c r="V1" s="147"/>
      <c r="W1" s="148"/>
    </row>
    <row r="2" spans="2:23" ht="15.75" customHeight="1">
      <c r="B2" s="140" t="s">
        <v>1</v>
      </c>
      <c r="C2" s="149"/>
      <c r="D2" s="150"/>
      <c r="E2" s="149"/>
      <c r="F2" s="151"/>
      <c r="G2" s="152"/>
      <c r="H2" s="153" t="s">
        <v>2</v>
      </c>
      <c r="I2" s="152"/>
      <c r="J2" s="151"/>
      <c r="K2" s="65"/>
      <c r="L2" s="154"/>
      <c r="M2" s="65"/>
      <c r="N2" s="154"/>
      <c r="O2" s="65"/>
      <c r="P2" s="154"/>
      <c r="Q2" s="65"/>
      <c r="R2" s="154"/>
      <c r="S2" s="65"/>
      <c r="T2" s="154"/>
      <c r="U2" s="65"/>
      <c r="V2" s="154"/>
      <c r="W2" s="155"/>
    </row>
    <row r="3" spans="2:23" ht="15.75" customHeight="1">
      <c r="B3" s="91"/>
      <c r="C3" s="92"/>
      <c r="D3" s="162"/>
      <c r="E3" s="92"/>
      <c r="F3" s="161"/>
      <c r="G3" s="92"/>
      <c r="H3" s="161"/>
      <c r="I3" s="92"/>
      <c r="J3" s="161"/>
      <c r="K3" s="92"/>
      <c r="L3" s="161"/>
      <c r="M3" s="92"/>
      <c r="N3" s="161"/>
      <c r="O3" s="92"/>
      <c r="P3" s="161"/>
      <c r="Q3" s="92"/>
      <c r="R3" s="161"/>
      <c r="S3" s="92"/>
      <c r="T3" s="161"/>
      <c r="U3" s="92"/>
      <c r="V3" s="161"/>
      <c r="W3" s="190"/>
    </row>
    <row r="4" spans="2:23" ht="15.75" customHeight="1">
      <c r="B4" s="212" t="s">
        <v>3</v>
      </c>
      <c r="C4" s="157" t="s">
        <v>4</v>
      </c>
      <c r="D4" s="158" t="s">
        <v>5</v>
      </c>
      <c r="E4" s="157" t="s">
        <v>6</v>
      </c>
      <c r="F4" s="158" t="s">
        <v>5</v>
      </c>
      <c r="G4" s="157" t="s">
        <v>7</v>
      </c>
      <c r="H4" s="158" t="s">
        <v>5</v>
      </c>
      <c r="I4" s="157" t="s">
        <v>8</v>
      </c>
      <c r="J4" s="158" t="s">
        <v>5</v>
      </c>
      <c r="K4" s="157" t="s">
        <v>9</v>
      </c>
      <c r="L4" s="158" t="s">
        <v>5</v>
      </c>
      <c r="M4" s="157" t="s">
        <v>10</v>
      </c>
      <c r="N4" s="158" t="s">
        <v>5</v>
      </c>
      <c r="O4" s="157" t="s">
        <v>11</v>
      </c>
      <c r="P4" s="158" t="s">
        <v>5</v>
      </c>
      <c r="Q4" s="157" t="s">
        <v>12</v>
      </c>
      <c r="R4" s="158" t="s">
        <v>5</v>
      </c>
      <c r="S4" s="157" t="s">
        <v>13</v>
      </c>
      <c r="T4" s="158" t="s">
        <v>5</v>
      </c>
      <c r="U4" s="157" t="s">
        <v>14</v>
      </c>
      <c r="V4" s="158" t="s">
        <v>5</v>
      </c>
      <c r="W4" s="159" t="s">
        <v>15</v>
      </c>
    </row>
    <row r="5" spans="2:23" ht="15.75" customHeight="1">
      <c r="B5" s="40" t="s">
        <v>16</v>
      </c>
      <c r="C5" s="160">
        <f>'ENTRADA DE DATOS'!B6+'ENTRADA DE DATOS'!C6+'ENTRADA DE DATOS'!D6+'ENTRADA DE DATOS'!E6+'ENTRADA DE DATOS'!F6+'ENTRADA DE DATOS'!G6</f>
        <v>188</v>
      </c>
      <c r="D5" s="45"/>
      <c r="E5" s="160">
        <f>C5</f>
        <v>188</v>
      </c>
      <c r="F5" s="45"/>
      <c r="G5" s="160">
        <f>E5</f>
        <v>188</v>
      </c>
      <c r="H5" s="45"/>
      <c r="I5" s="160">
        <f>G5</f>
        <v>188</v>
      </c>
      <c r="J5" s="45"/>
      <c r="K5" s="160">
        <f>I5</f>
        <v>188</v>
      </c>
      <c r="L5" s="45"/>
      <c r="M5" s="160">
        <f>K5</f>
        <v>188</v>
      </c>
      <c r="N5" s="45"/>
      <c r="O5" s="160">
        <f>M5</f>
        <v>188</v>
      </c>
      <c r="P5" s="45"/>
      <c r="Q5" s="160">
        <f>O5</f>
        <v>188</v>
      </c>
      <c r="R5" s="45"/>
      <c r="S5" s="160">
        <f>Q5</f>
        <v>188</v>
      </c>
      <c r="T5" s="45"/>
      <c r="U5" s="160">
        <f>S5</f>
        <v>188</v>
      </c>
      <c r="V5" s="161"/>
      <c r="W5" s="38"/>
    </row>
    <row r="6" spans="2:23" ht="15.75" customHeight="1">
      <c r="B6" s="40" t="s">
        <v>17</v>
      </c>
      <c r="C6" s="213">
        <f>'ENTRADA DE DATOS'!B7</f>
        <v>365</v>
      </c>
      <c r="D6" s="45"/>
      <c r="E6" s="213">
        <f>C6</f>
        <v>365</v>
      </c>
      <c r="F6" s="161"/>
      <c r="G6" s="213">
        <f>E6</f>
        <v>365</v>
      </c>
      <c r="H6" s="161"/>
      <c r="I6" s="213">
        <f>G6</f>
        <v>365</v>
      </c>
      <c r="J6" s="161"/>
      <c r="K6" s="213">
        <f>I6</f>
        <v>365</v>
      </c>
      <c r="L6" s="161"/>
      <c r="M6" s="213">
        <f>K6</f>
        <v>365</v>
      </c>
      <c r="N6" s="161"/>
      <c r="O6" s="213">
        <f>M6</f>
        <v>365</v>
      </c>
      <c r="P6" s="161"/>
      <c r="Q6" s="213">
        <f>O6</f>
        <v>365</v>
      </c>
      <c r="R6" s="161"/>
      <c r="S6" s="213">
        <f>Q6</f>
        <v>365</v>
      </c>
      <c r="T6" s="161"/>
      <c r="U6" s="213">
        <f>S6</f>
        <v>365</v>
      </c>
      <c r="V6" s="161"/>
      <c r="W6" s="38"/>
    </row>
    <row r="7" spans="2:23" ht="15.75" customHeight="1">
      <c r="B7" s="40" t="s">
        <v>18</v>
      </c>
      <c r="C7" s="47">
        <f>C6*C5</f>
        <v>68620</v>
      </c>
      <c r="D7" s="45"/>
      <c r="E7" s="47">
        <f>E5*E6</f>
        <v>68620</v>
      </c>
      <c r="F7" s="162"/>
      <c r="G7" s="47">
        <f>G5*G6</f>
        <v>68620</v>
      </c>
      <c r="H7" s="162"/>
      <c r="I7" s="47">
        <f>I5*I6</f>
        <v>68620</v>
      </c>
      <c r="J7" s="162"/>
      <c r="K7" s="47">
        <f>K5*K6</f>
        <v>68620</v>
      </c>
      <c r="L7" s="162"/>
      <c r="M7" s="47">
        <f>M5*M6</f>
        <v>68620</v>
      </c>
      <c r="N7" s="162"/>
      <c r="O7" s="47">
        <f>O5*O6</f>
        <v>68620</v>
      </c>
      <c r="P7" s="162"/>
      <c r="Q7" s="47">
        <f>Q5*Q6</f>
        <v>68620</v>
      </c>
      <c r="R7" s="162"/>
      <c r="S7" s="47">
        <f>S5*S6</f>
        <v>68620</v>
      </c>
      <c r="T7" s="162"/>
      <c r="U7" s="47">
        <f>U5*U6</f>
        <v>68620</v>
      </c>
      <c r="V7" s="162"/>
      <c r="W7" s="38"/>
    </row>
    <row r="8" spans="2:23" ht="15.75" customHeight="1">
      <c r="B8" s="40" t="s">
        <v>19</v>
      </c>
      <c r="C8" s="48">
        <f>'ENTRADA DE DATOS'!B8</f>
        <v>0.65</v>
      </c>
      <c r="D8" s="49"/>
      <c r="E8" s="48">
        <f>'ENTRADA DE DATOS'!B8+'ENTRADA DE DATOS'!H8</f>
        <v>0.67</v>
      </c>
      <c r="F8" s="50"/>
      <c r="G8" s="48">
        <f>Estudios!G8</f>
        <v>0.69000000000000006</v>
      </c>
      <c r="H8" s="50"/>
      <c r="I8" s="48">
        <f>Estudios!I8</f>
        <v>0.71000000000000008</v>
      </c>
      <c r="J8" s="50"/>
      <c r="K8" s="48">
        <f>Estudios!K8</f>
        <v>0.73000000000000009</v>
      </c>
      <c r="L8" s="50"/>
      <c r="M8" s="48">
        <f>Estudios!M8</f>
        <v>0.75000000000000011</v>
      </c>
      <c r="N8" s="50"/>
      <c r="O8" s="48">
        <f>Estudios!O8</f>
        <v>0.77000000000000013</v>
      </c>
      <c r="P8" s="50"/>
      <c r="Q8" s="48">
        <f>Estudios!Q8</f>
        <v>0.79000000000000015</v>
      </c>
      <c r="R8" s="50"/>
      <c r="S8" s="48">
        <f>Estudios!S8</f>
        <v>0.81000000000000016</v>
      </c>
      <c r="T8" s="50"/>
      <c r="U8" s="48">
        <f>Estudios!U8</f>
        <v>0.83000000000000018</v>
      </c>
      <c r="V8" s="162"/>
      <c r="W8" s="38"/>
    </row>
    <row r="9" spans="2:23" ht="15.75" customHeight="1">
      <c r="B9" s="40" t="s">
        <v>20</v>
      </c>
      <c r="C9" s="47">
        <f>C7*C8</f>
        <v>44603</v>
      </c>
      <c r="D9" s="45"/>
      <c r="E9" s="47">
        <f>E7*E8</f>
        <v>45975.4</v>
      </c>
      <c r="F9" s="162"/>
      <c r="G9" s="47">
        <f>G7*G8</f>
        <v>47347.8</v>
      </c>
      <c r="H9" s="162"/>
      <c r="I9" s="47">
        <f>I7*I8</f>
        <v>48720.200000000004</v>
      </c>
      <c r="J9" s="162"/>
      <c r="K9" s="47">
        <f>K7*K8</f>
        <v>50092.600000000006</v>
      </c>
      <c r="L9" s="162"/>
      <c r="M9" s="47">
        <f>M7*M8</f>
        <v>51465.000000000007</v>
      </c>
      <c r="N9" s="162"/>
      <c r="O9" s="47">
        <f>O7*O8</f>
        <v>52837.400000000009</v>
      </c>
      <c r="P9" s="162"/>
      <c r="Q9" s="47">
        <f>Q7*Q8</f>
        <v>54209.80000000001</v>
      </c>
      <c r="R9" s="162"/>
      <c r="S9" s="47">
        <f>S7*S8</f>
        <v>55582.200000000012</v>
      </c>
      <c r="T9" s="162"/>
      <c r="U9" s="47">
        <f>U7*U8</f>
        <v>56954.600000000013</v>
      </c>
      <c r="V9" s="162"/>
      <c r="W9" s="38"/>
    </row>
    <row r="10" spans="2:23" ht="15.75" customHeight="1">
      <c r="B10" s="40" t="s">
        <v>88</v>
      </c>
      <c r="C10" s="163">
        <f>Estudios!C11</f>
        <v>170</v>
      </c>
      <c r="D10" s="165"/>
      <c r="E10" s="163">
        <f>Estudios!E11</f>
        <v>173.4</v>
      </c>
      <c r="F10" s="165"/>
      <c r="G10" s="163">
        <f>Estudios!G11</f>
        <v>176.86799999999999</v>
      </c>
      <c r="H10" s="165"/>
      <c r="I10" s="163">
        <f>Estudios!I11</f>
        <v>180.40536</v>
      </c>
      <c r="J10" s="165"/>
      <c r="K10" s="163">
        <f>Estudios!K11</f>
        <v>184.01346720000001</v>
      </c>
      <c r="L10" s="165"/>
      <c r="M10" s="163">
        <f>Estudios!M11</f>
        <v>187.69373654400002</v>
      </c>
      <c r="N10" s="165"/>
      <c r="O10" s="163">
        <f>Estudios!O11</f>
        <v>191.44761127488002</v>
      </c>
      <c r="P10" s="165"/>
      <c r="Q10" s="163">
        <f>Estudios!Q11</f>
        <v>195.27656350037762</v>
      </c>
      <c r="R10" s="165"/>
      <c r="S10" s="163">
        <f>Estudios!S11</f>
        <v>199.18209477038516</v>
      </c>
      <c r="T10" s="165"/>
      <c r="U10" s="163">
        <f>Estudios!U11</f>
        <v>203.16573666579288</v>
      </c>
      <c r="V10" s="45"/>
      <c r="W10" s="38"/>
    </row>
    <row r="11" spans="2:23" ht="15.75" customHeight="1">
      <c r="B11" s="40" t="s">
        <v>89</v>
      </c>
      <c r="C11" s="163">
        <f>'Apartamento 1h'!C11</f>
        <v>185</v>
      </c>
      <c r="D11" s="165"/>
      <c r="E11" s="163">
        <f>'Apartamento 1h'!E11</f>
        <v>188.7</v>
      </c>
      <c r="F11" s="165"/>
      <c r="G11" s="163">
        <f>'Apartamento 1h'!G11</f>
        <v>192.47399999999999</v>
      </c>
      <c r="H11" s="165"/>
      <c r="I11" s="163">
        <f>'Apartamento 1h'!I11</f>
        <v>196.32347999999999</v>
      </c>
      <c r="J11" s="165"/>
      <c r="K11" s="163">
        <f>'Apartamento 1h'!K11</f>
        <v>200.24994959999998</v>
      </c>
      <c r="L11" s="165"/>
      <c r="M11" s="163">
        <f>'Apartamento 1h'!M11</f>
        <v>204.25494859199998</v>
      </c>
      <c r="N11" s="165"/>
      <c r="O11" s="163">
        <f>'Apartamento 1h'!O11</f>
        <v>208.34004756383999</v>
      </c>
      <c r="P11" s="165"/>
      <c r="Q11" s="163">
        <f>'Apartamento 1h'!Q11</f>
        <v>212.50684851511679</v>
      </c>
      <c r="R11" s="165"/>
      <c r="S11" s="163">
        <f>'Apartamento 1h'!S11</f>
        <v>216.75698548541914</v>
      </c>
      <c r="T11" s="165"/>
      <c r="U11" s="163">
        <f>'Apartamento 1h'!U11</f>
        <v>221.09212519512752</v>
      </c>
      <c r="V11" s="45"/>
      <c r="W11" s="38"/>
    </row>
    <row r="12" spans="2:23" ht="15.75" customHeight="1">
      <c r="B12" s="40" t="s">
        <v>90</v>
      </c>
      <c r="C12" s="47">
        <f>'Apartamento 2h'!C11</f>
        <v>290</v>
      </c>
      <c r="D12" s="45"/>
      <c r="E12" s="47">
        <f>'Apartamento 2h'!E11</f>
        <v>295.8</v>
      </c>
      <c r="F12" s="45"/>
      <c r="G12" s="47">
        <f>'Apartamento 2h'!G11</f>
        <v>301.71600000000001</v>
      </c>
      <c r="H12" s="45"/>
      <c r="I12" s="47">
        <f>'Apartamento 2h'!I11</f>
        <v>307.75031999999999</v>
      </c>
      <c r="J12" s="45"/>
      <c r="K12" s="47">
        <f>'Apartamento 2h'!K11</f>
        <v>313.90532639999998</v>
      </c>
      <c r="L12" s="45"/>
      <c r="M12" s="47">
        <f>'Apartamento 2h'!M11</f>
        <v>320.183432928</v>
      </c>
      <c r="N12" s="45"/>
      <c r="O12" s="47">
        <f>'Apartamento 2h'!O11</f>
        <v>326.58710158655998</v>
      </c>
      <c r="P12" s="45"/>
      <c r="Q12" s="47">
        <f>'Apartamento 2h'!Q11</f>
        <v>333.11884361829118</v>
      </c>
      <c r="R12" s="45"/>
      <c r="S12" s="47">
        <f>'Apartamento 2h'!S11</f>
        <v>339.78122049065701</v>
      </c>
      <c r="T12" s="45"/>
      <c r="U12" s="47">
        <f>'Apartamento 2h'!U11</f>
        <v>346.57684490047012</v>
      </c>
      <c r="V12" s="45"/>
      <c r="W12" s="44"/>
    </row>
    <row r="13" spans="2:23" ht="15.75" customHeight="1">
      <c r="B13" s="40" t="s">
        <v>91</v>
      </c>
      <c r="C13" s="47">
        <f>'Penthouse 1h'!C11</f>
        <v>380</v>
      </c>
      <c r="D13" s="45"/>
      <c r="E13" s="47">
        <f>'Penthouse 1h'!E11</f>
        <v>387.6</v>
      </c>
      <c r="F13" s="45"/>
      <c r="G13" s="47">
        <f>'Penthouse 1h'!G11</f>
        <v>395.35200000000003</v>
      </c>
      <c r="H13" s="45"/>
      <c r="I13" s="47">
        <f>'Penthouse 1h'!I11</f>
        <v>403.25904000000003</v>
      </c>
      <c r="J13" s="45"/>
      <c r="K13" s="47">
        <f>'Penthouse 1h'!K11</f>
        <v>411.32422080000003</v>
      </c>
      <c r="L13" s="45"/>
      <c r="M13" s="47">
        <f>'Penthouse 1h'!M11</f>
        <v>419.55070521600004</v>
      </c>
      <c r="N13" s="45"/>
      <c r="O13" s="47">
        <f>'Penthouse 1h'!O11</f>
        <v>427.94171932032003</v>
      </c>
      <c r="P13" s="45"/>
      <c r="Q13" s="47">
        <f>'Penthouse 1h'!Q11</f>
        <v>436.50055370672641</v>
      </c>
      <c r="R13" s="45"/>
      <c r="S13" s="47">
        <f>'Penthouse 1h'!S11</f>
        <v>445.23056478086096</v>
      </c>
      <c r="T13" s="45"/>
      <c r="U13" s="47">
        <f>'Penthouse 1h'!U11</f>
        <v>454.13517607647816</v>
      </c>
      <c r="V13" s="45"/>
      <c r="W13" s="44"/>
    </row>
    <row r="14" spans="2:23" ht="15.75" customHeight="1">
      <c r="B14" s="40" t="s">
        <v>92</v>
      </c>
      <c r="C14" s="47">
        <f>'Penthouse 2H'!C11</f>
        <v>405</v>
      </c>
      <c r="D14" s="45"/>
      <c r="E14" s="47">
        <f>'Penthouse 2H'!E11</f>
        <v>413.1</v>
      </c>
      <c r="F14" s="45"/>
      <c r="G14" s="47">
        <f>'Penthouse 2H'!G11</f>
        <v>421.36200000000002</v>
      </c>
      <c r="H14" s="45"/>
      <c r="I14" s="47">
        <f>'Penthouse 2H'!I11</f>
        <v>429.78924000000001</v>
      </c>
      <c r="J14" s="45"/>
      <c r="K14" s="47">
        <f>'Penthouse 2H'!K11</f>
        <v>438.3850248</v>
      </c>
      <c r="L14" s="45"/>
      <c r="M14" s="47">
        <f>'Penthouse 2H'!M11</f>
        <v>447.15272529599997</v>
      </c>
      <c r="N14" s="45"/>
      <c r="O14" s="47">
        <f>'Penthouse 2H'!O11</f>
        <v>456.09577980191995</v>
      </c>
      <c r="P14" s="45"/>
      <c r="Q14" s="47">
        <f>'Penthouse 2H'!Q11</f>
        <v>465.21769539795832</v>
      </c>
      <c r="R14" s="45"/>
      <c r="S14" s="47">
        <f>'Penthouse 2H'!S11</f>
        <v>474.52204930591751</v>
      </c>
      <c r="T14" s="45"/>
      <c r="U14" s="47">
        <f>'Penthouse 2H'!U11</f>
        <v>484.01249029203586</v>
      </c>
      <c r="V14" s="45"/>
      <c r="W14" s="44"/>
    </row>
    <row r="15" spans="2:23" ht="15.75" customHeight="1">
      <c r="B15" s="40" t="s">
        <v>93</v>
      </c>
      <c r="C15" s="47">
        <f>Villas!C11</f>
        <v>900</v>
      </c>
      <c r="D15" s="45"/>
      <c r="E15" s="47">
        <f>Villas!E11</f>
        <v>918</v>
      </c>
      <c r="F15" s="45"/>
      <c r="G15" s="47">
        <f>Villas!G11</f>
        <v>936.36</v>
      </c>
      <c r="H15" s="45"/>
      <c r="I15" s="47">
        <f>Villas!I11</f>
        <v>955.08720000000005</v>
      </c>
      <c r="J15" s="45"/>
      <c r="K15" s="47">
        <f>Villas!K11</f>
        <v>974.18894400000011</v>
      </c>
      <c r="L15" s="45"/>
      <c r="M15" s="47">
        <f>Villas!M11</f>
        <v>993.67272288000015</v>
      </c>
      <c r="N15" s="45"/>
      <c r="O15" s="47">
        <f>Villas!O11</f>
        <v>1013.5461773376002</v>
      </c>
      <c r="P15" s="45"/>
      <c r="Q15" s="47">
        <f>Villas!Q11</f>
        <v>1033.8171008843522</v>
      </c>
      <c r="R15" s="45"/>
      <c r="S15" s="47">
        <f>Villas!S11</f>
        <v>1054.4934429020393</v>
      </c>
      <c r="T15" s="45"/>
      <c r="U15" s="47">
        <f>Villas!U11</f>
        <v>1075.5833117600801</v>
      </c>
      <c r="V15" s="45"/>
      <c r="W15" s="44"/>
    </row>
    <row r="18" spans="2:23" ht="15.75" customHeight="1">
      <c r="B18" s="214" t="s">
        <v>27</v>
      </c>
      <c r="C18" s="215">
        <f>Estudios!C15+'Apartamento 1h'!C15+'Apartamento 2h'!C15+'Penthouse 1h'!C15+'Penthouse 2H'!C15+Villas!C15</f>
        <v>11393931.25</v>
      </c>
      <c r="D18" s="216"/>
      <c r="E18" s="215">
        <f>Estudios!E15+'Apartamento 1h'!E15+'Apartamento 2h'!E15+'Penthouse 1h'!E15+'Penthouse 2H'!E15+Villas!E15</f>
        <v>11979404.025</v>
      </c>
      <c r="F18" s="216"/>
      <c r="G18" s="215">
        <f>Estudios!G15+'Apartamento 1h'!G15+'Apartamento 2h'!G15+'Penthouse 1h'!G15+'Penthouse 2H'!G15+Villas!G15</f>
        <v>12583738.138500003</v>
      </c>
      <c r="H18" s="216"/>
      <c r="I18" s="215">
        <f>Estudios!I15+'Apartamento 1h'!I15+'Apartamento 2h'!I15+'Penthouse 1h'!I15+'Penthouse 2H'!I15+Villas!I15</f>
        <v>13207453.85493</v>
      </c>
      <c r="J18" s="216"/>
      <c r="K18" s="215">
        <f>Estudios!K15+'Apartamento 1h'!K15+'Apartamento 2h'!K15+'Penthouse 1h'!K15+'Penthouse 2H'!K15+Villas!K15</f>
        <v>13851084.704761803</v>
      </c>
      <c r="L18" s="216"/>
      <c r="M18" s="215">
        <f>Estudios!M15+'Apartamento 1h'!M15+'Apartamento 2h'!M15+'Penthouse 1h'!M15+'Penthouse 2H'!M15+Villas!M15</f>
        <v>14515177.807044905</v>
      </c>
      <c r="N18" s="216"/>
      <c r="O18" s="215">
        <f>Estudios!O15+'Apartamento 1h'!O15+'Apartamento 2h'!O15+'Penthouse 1h'!O15+'Penthouse 2H'!O15+Villas!O15</f>
        <v>15200294.199537423</v>
      </c>
      <c r="P18" s="216"/>
      <c r="Q18" s="215">
        <f>Estudios!Q15+'Apartamento 1h'!Q15+'Apartamento 2h'!Q15+'Penthouse 1h'!Q15+'Penthouse 2H'!Q15+Villas!Q15</f>
        <v>15907009.176606826</v>
      </c>
      <c r="R18" s="216"/>
      <c r="S18" s="215">
        <f>Estudios!S15+'Apartamento 1h'!S15+'Apartamento 2h'!S15+'Penthouse 1h'!S15+'Penthouse 2H'!S15+Villas!S15</f>
        <v>16635912.63507919</v>
      </c>
      <c r="T18" s="216"/>
      <c r="U18" s="215">
        <f>Estudios!U15+'Apartamento 1h'!U15+'Apartamento 2h'!U15+'Penthouse 1h'!U15+'Penthouse 2H'!U15+Villas!U15</f>
        <v>17387609.428219803</v>
      </c>
      <c r="V18" s="216"/>
      <c r="W18" s="215">
        <f>Estudios!W15+'Apartamento 1h'!W15+'Apartamento 2h'!W15+'Penthouse 1h'!W15+'Penthouse 2H'!W15+Villas!W15</f>
        <v>142661615.21967995</v>
      </c>
    </row>
    <row r="19" spans="2:23" s="56" customFormat="1" ht="15.75" customHeight="1">
      <c r="B19" s="172" t="s">
        <v>28</v>
      </c>
      <c r="C19" s="53"/>
      <c r="D19" s="54"/>
      <c r="E19" s="53"/>
      <c r="F19" s="54"/>
      <c r="G19" s="53"/>
      <c r="H19" s="54"/>
      <c r="I19" s="53"/>
      <c r="J19" s="54"/>
      <c r="K19" s="53"/>
      <c r="L19" s="54"/>
      <c r="M19" s="53"/>
      <c r="N19" s="54"/>
      <c r="O19" s="53"/>
      <c r="P19" s="54"/>
      <c r="Q19" s="53"/>
      <c r="R19" s="54"/>
      <c r="S19" s="53"/>
      <c r="T19" s="54"/>
      <c r="U19" s="53"/>
      <c r="V19" s="54"/>
      <c r="W19" s="55"/>
    </row>
    <row r="20" spans="2:23" ht="15.75" customHeight="1">
      <c r="B20" s="40" t="s">
        <v>29</v>
      </c>
      <c r="C20" s="47">
        <f>Estudios!C19</f>
        <v>3024937.5</v>
      </c>
      <c r="D20" s="52">
        <f>C20/C18</f>
        <v>0.26548672566371684</v>
      </c>
      <c r="E20" s="47">
        <f>Estudios!E17</f>
        <v>3180372.75</v>
      </c>
      <c r="F20" s="52">
        <f>E20/E18</f>
        <v>0.26548672566371678</v>
      </c>
      <c r="G20" s="47">
        <f>Estudios!G17</f>
        <v>3340815.4350000001</v>
      </c>
      <c r="H20" s="52">
        <f>G20/G18</f>
        <v>0.26548672566371673</v>
      </c>
      <c r="I20" s="47">
        <f>Estudios!I17</f>
        <v>3506403.6783000007</v>
      </c>
      <c r="J20" s="52">
        <f>I20/I18</f>
        <v>0.26548672566371684</v>
      </c>
      <c r="K20" s="47">
        <f>Estudios!K17</f>
        <v>3677279.1251580007</v>
      </c>
      <c r="L20" s="52">
        <f>K20/K18</f>
        <v>0.26548672566371678</v>
      </c>
      <c r="M20" s="47">
        <f>Estudios!M17</f>
        <v>3853587.028419001</v>
      </c>
      <c r="N20" s="52">
        <f>M20/M18</f>
        <v>0.26548672566371678</v>
      </c>
      <c r="O20" s="47">
        <f>Estudios!O17</f>
        <v>4035476.3361603781</v>
      </c>
      <c r="P20" s="52">
        <f>O20/O18</f>
        <v>0.26548672566371684</v>
      </c>
      <c r="Q20" s="47">
        <f>Estudios!Q17</f>
        <v>4223099.7814000426</v>
      </c>
      <c r="R20" s="52">
        <f>Q20/Q18</f>
        <v>0.26548672566371684</v>
      </c>
      <c r="S20" s="47">
        <f>Estudios!S17</f>
        <v>4416613.9739148291</v>
      </c>
      <c r="T20" s="52">
        <f>S20/S18</f>
        <v>0.26548672566371678</v>
      </c>
      <c r="U20" s="47">
        <f>Estudios!U17</f>
        <v>4616179.4942176472</v>
      </c>
      <c r="V20" s="52">
        <f>U20/U18</f>
        <v>0.26548672566371684</v>
      </c>
      <c r="W20" s="47">
        <f>Estudios!W17</f>
        <v>37874765.1025699</v>
      </c>
    </row>
    <row r="21" spans="2:23" ht="15.75" customHeight="1">
      <c r="B21" s="40" t="s">
        <v>30</v>
      </c>
      <c r="C21" s="47">
        <f>'Apartamento 1h'!C19</f>
        <v>3204061.25</v>
      </c>
      <c r="D21" s="52">
        <f>C21/C18</f>
        <v>0.28120770432066633</v>
      </c>
      <c r="E21" s="47">
        <f>'Apartamento 1h'!E19</f>
        <v>3368700.7050000001</v>
      </c>
      <c r="F21" s="52">
        <f>E21/E18</f>
        <v>0.28120770432066633</v>
      </c>
      <c r="G21" s="47">
        <f>'Apartamento 1h'!G19</f>
        <v>3538644.1137000006</v>
      </c>
      <c r="H21" s="52">
        <f>G21/G18</f>
        <v>0.28120770432066627</v>
      </c>
      <c r="I21" s="47">
        <f>'Apartamento 1h'!I19</f>
        <v>3714037.7784659998</v>
      </c>
      <c r="J21" s="52">
        <f>I21/I18</f>
        <v>0.28120770432066627</v>
      </c>
      <c r="K21" s="47">
        <f>'Apartamento 1h'!K19</f>
        <v>3895031.7321771602</v>
      </c>
      <c r="L21" s="52">
        <f>K21/K18</f>
        <v>0.28120770432066627</v>
      </c>
      <c r="M21" s="47">
        <f>'Apartamento 1h'!M19</f>
        <v>4081779.8289253805</v>
      </c>
      <c r="N21" s="52">
        <f>M21/M18</f>
        <v>0.28120770432066627</v>
      </c>
      <c r="O21" s="47">
        <f>'Apartamento 1h'!O19</f>
        <v>4274439.836850659</v>
      </c>
      <c r="P21" s="52">
        <f>O21/O18</f>
        <v>0.28120770432066633</v>
      </c>
      <c r="Q21" s="47">
        <f>'Apartamento 1h'!Q19</f>
        <v>4473173.5331613775</v>
      </c>
      <c r="R21" s="52">
        <f>Q21/Q18</f>
        <v>0.28120770432066627</v>
      </c>
      <c r="S21" s="47">
        <f>'Apartamento 1h'!S19</f>
        <v>4678146.8013897855</v>
      </c>
      <c r="T21" s="52">
        <f>S21/S18</f>
        <v>0.28120770432066627</v>
      </c>
      <c r="U21" s="47">
        <f>'Apartamento 1h'!U19</f>
        <v>4889529.7309340648</v>
      </c>
      <c r="V21" s="52">
        <f>U21/U18</f>
        <v>0.28120770432066633</v>
      </c>
      <c r="W21" s="47">
        <f>'Apartamento 1h'!W19</f>
        <v>40117545.310604423</v>
      </c>
    </row>
    <row r="22" spans="2:23" ht="15.75" customHeight="1">
      <c r="B22" s="40" t="s">
        <v>31</v>
      </c>
      <c r="C22" s="47">
        <f>'Apartamento 2h'!C19</f>
        <v>1376050</v>
      </c>
      <c r="D22" s="52">
        <f>C22/C18</f>
        <v>0.12077043206663196</v>
      </c>
      <c r="E22" s="47">
        <f>'Apartamento 2h'!E19</f>
        <v>1446757.8</v>
      </c>
      <c r="F22" s="52">
        <f>E22/E18</f>
        <v>0.12077043206663196</v>
      </c>
      <c r="G22" s="47">
        <f>'Apartamento 2h'!G19</f>
        <v>1519743.4920000001</v>
      </c>
      <c r="H22" s="52">
        <f>G22/G18</f>
        <v>0.12077043206663193</v>
      </c>
      <c r="I22" s="47">
        <f>'Apartamento 2h'!I19</f>
        <v>1595069.9085600001</v>
      </c>
      <c r="J22" s="52">
        <f>I22/I18</f>
        <v>0.12077043206663197</v>
      </c>
      <c r="K22" s="47">
        <f>'Apartamento 2h'!K19</f>
        <v>1672801.4843856001</v>
      </c>
      <c r="L22" s="52">
        <f>K22/K18</f>
        <v>0.12077043206663195</v>
      </c>
      <c r="M22" s="47">
        <f>'Apartamento 2h'!M19</f>
        <v>1753004.2952808002</v>
      </c>
      <c r="N22" s="52">
        <f>M22/M18</f>
        <v>0.12077043206663193</v>
      </c>
      <c r="O22" s="47">
        <f>'Apartamento 2h'!O19</f>
        <v>1835746.0980180539</v>
      </c>
      <c r="P22" s="52">
        <f>O22/O18</f>
        <v>0.12077043206663195</v>
      </c>
      <c r="Q22" s="47">
        <f>'Apartamento 2h'!Q19</f>
        <v>1921096.3711466854</v>
      </c>
      <c r="R22" s="52">
        <f>Q22/Q18</f>
        <v>0.12077043206663193</v>
      </c>
      <c r="S22" s="47">
        <f>'Apartamento 2h'!S19</f>
        <v>2009126.3567612553</v>
      </c>
      <c r="T22" s="52">
        <f>S22/S18</f>
        <v>0.12077043206663195</v>
      </c>
      <c r="U22" s="47">
        <f>'Apartamento 2h'!U19</f>
        <v>2099909.103251949</v>
      </c>
      <c r="V22" s="52">
        <f>U22/U18</f>
        <v>0.12077043206663196</v>
      </c>
      <c r="W22" s="47">
        <f>'Apartamento 2h'!W19</f>
        <v>17229304.909404345</v>
      </c>
    </row>
    <row r="23" spans="2:23" ht="15.75" customHeight="1">
      <c r="B23" s="40" t="s">
        <v>32</v>
      </c>
      <c r="C23" s="47">
        <f>'Penthouse 1h'!C19</f>
        <v>180310</v>
      </c>
      <c r="D23" s="52">
        <f>C23/C18</f>
        <v>1.5825091098386257E-2</v>
      </c>
      <c r="E23" s="47">
        <f>'Penthouse 1h'!E19</f>
        <v>189575.16000000003</v>
      </c>
      <c r="F23" s="52">
        <f>E23/E18</f>
        <v>1.582509109838626E-2</v>
      </c>
      <c r="G23" s="47">
        <f>'Penthouse 1h'!G19</f>
        <v>199138.80240000004</v>
      </c>
      <c r="H23" s="52">
        <f>G23/G18</f>
        <v>1.5825091098386257E-2</v>
      </c>
      <c r="I23" s="47">
        <f>'Penthouse 1h'!I19</f>
        <v>209009.16043200003</v>
      </c>
      <c r="J23" s="52">
        <f>I23/I18</f>
        <v>1.582509109838626E-2</v>
      </c>
      <c r="K23" s="47">
        <f>'Penthouse 1h'!K19</f>
        <v>219194.67726432005</v>
      </c>
      <c r="L23" s="52">
        <f>K23/K18</f>
        <v>1.5825091098386257E-2</v>
      </c>
      <c r="M23" s="47">
        <f>'Penthouse 1h'!M19</f>
        <v>229704.01110576006</v>
      </c>
      <c r="N23" s="52">
        <f>M23/M18</f>
        <v>1.5825091098386257E-2</v>
      </c>
      <c r="O23" s="47">
        <f>'Penthouse 1h'!O19</f>
        <v>240546.04042995194</v>
      </c>
      <c r="P23" s="52">
        <f>O23/O18</f>
        <v>1.5825091098386257E-2</v>
      </c>
      <c r="Q23" s="47">
        <f>'Penthouse 1h'!Q19</f>
        <v>251729.8693226692</v>
      </c>
      <c r="R23" s="52">
        <f>Q23/Q18</f>
        <v>1.5825091098386257E-2</v>
      </c>
      <c r="S23" s="47">
        <f>'Penthouse 1h'!S19</f>
        <v>263264.8329549231</v>
      </c>
      <c r="T23" s="52">
        <f>S23/S18</f>
        <v>1.5825091098386253E-2</v>
      </c>
      <c r="U23" s="47">
        <f>'Penthouse 1h'!U19</f>
        <v>275160.50318473816</v>
      </c>
      <c r="V23" s="52">
        <f>U23/U18</f>
        <v>1.5825091098386257E-2</v>
      </c>
      <c r="W23" s="47">
        <f>'Penthouse 1h'!W19</f>
        <v>2257633.0570943626</v>
      </c>
    </row>
    <row r="24" spans="2:23" ht="15.75" customHeight="1">
      <c r="B24" s="40" t="s">
        <v>33</v>
      </c>
      <c r="C24" s="47">
        <f>'Penthouse 2H'!C19</f>
        <v>192172.5</v>
      </c>
      <c r="D24" s="52">
        <f>C24/C18</f>
        <v>1.6866215512753774E-2</v>
      </c>
      <c r="E24" s="47">
        <f>'Penthouse 2H'!E19</f>
        <v>202047.21000000002</v>
      </c>
      <c r="F24" s="52">
        <f>E24/E18</f>
        <v>1.6866215512753774E-2</v>
      </c>
      <c r="G24" s="47">
        <f>'Penthouse 2H'!G19</f>
        <v>212240.03940000004</v>
      </c>
      <c r="H24" s="52">
        <f>G24/G18</f>
        <v>1.6866215512753774E-2</v>
      </c>
      <c r="I24" s="47">
        <f>'Penthouse 2H'!I19</f>
        <v>222759.76309200004</v>
      </c>
      <c r="J24" s="52">
        <f>I24/I18</f>
        <v>1.6866215512753777E-2</v>
      </c>
      <c r="K24" s="47">
        <f>'Penthouse 2H'!K19</f>
        <v>233615.37971592005</v>
      </c>
      <c r="L24" s="52">
        <f>K24/K18</f>
        <v>1.6866215512753774E-2</v>
      </c>
      <c r="M24" s="47">
        <f>'Penthouse 2H'!M19</f>
        <v>244816.11709956004</v>
      </c>
      <c r="N24" s="52">
        <f>M24/M18</f>
        <v>1.686621551275377E-2</v>
      </c>
      <c r="O24" s="47">
        <f>'Penthouse 2H'!O19</f>
        <v>256371.43782665927</v>
      </c>
      <c r="P24" s="52">
        <f>O24/O18</f>
        <v>1.6866215512753774E-2</v>
      </c>
      <c r="Q24" s="47">
        <f>'Penthouse 2H'!Q19</f>
        <v>268291.04493600264</v>
      </c>
      <c r="R24" s="52">
        <f>Q24/Q18</f>
        <v>1.686621551275377E-2</v>
      </c>
      <c r="S24" s="47">
        <f>'Penthouse 2H'!S19</f>
        <v>280584.88775458903</v>
      </c>
      <c r="T24" s="52">
        <f>S24/S18</f>
        <v>1.6866215512753767E-2</v>
      </c>
      <c r="U24" s="47">
        <f>'Penthouse 2H'!U19</f>
        <v>293263.16786794458</v>
      </c>
      <c r="V24" s="52">
        <f>U24/U18</f>
        <v>1.686621551275377E-2</v>
      </c>
      <c r="W24" s="47">
        <f>'Penthouse 2H'!W19</f>
        <v>2406161.5476926756</v>
      </c>
    </row>
    <row r="25" spans="2:23" ht="15.75" customHeight="1">
      <c r="B25" s="40" t="s">
        <v>34</v>
      </c>
      <c r="C25" s="47">
        <f>Villas!C19</f>
        <v>3416400</v>
      </c>
      <c r="D25" s="52">
        <f>C25/C18</f>
        <v>0.29984383133784487</v>
      </c>
      <c r="E25" s="47">
        <f>Villas!E19</f>
        <v>3591950.4000000004</v>
      </c>
      <c r="F25" s="52">
        <f>E25/E18</f>
        <v>0.29984383133784487</v>
      </c>
      <c r="G25" s="47">
        <f>Villas!G19</f>
        <v>3773156.2560000005</v>
      </c>
      <c r="H25" s="52">
        <f>G25/G18</f>
        <v>0.29984383133784481</v>
      </c>
      <c r="I25" s="47">
        <f>Villas!I19</f>
        <v>3960173.5660800007</v>
      </c>
      <c r="J25" s="52">
        <f>I25/I18</f>
        <v>0.29984383133784492</v>
      </c>
      <c r="K25" s="47">
        <f>Villas!K19</f>
        <v>4153162.3060608013</v>
      </c>
      <c r="L25" s="52">
        <f>K25/K18</f>
        <v>0.29984383133784487</v>
      </c>
      <c r="M25" s="47">
        <f>Villas!M19</f>
        <v>4352286.5262144012</v>
      </c>
      <c r="N25" s="52">
        <f>M25/M18</f>
        <v>0.29984383133784487</v>
      </c>
      <c r="O25" s="47">
        <f>Villas!O19</f>
        <v>4557714.4502517218</v>
      </c>
      <c r="P25" s="52">
        <f>O25/O18</f>
        <v>0.29984383133784492</v>
      </c>
      <c r="Q25" s="47">
        <f>Villas!Q19</f>
        <v>4769618.5766400481</v>
      </c>
      <c r="R25" s="52">
        <f>Q25/Q18</f>
        <v>0.29984383133784487</v>
      </c>
      <c r="S25" s="47">
        <f>Villas!S19</f>
        <v>4988175.7823038073</v>
      </c>
      <c r="T25" s="52">
        <f>S25/S18</f>
        <v>0.29984383133784487</v>
      </c>
      <c r="U25" s="47">
        <f>Villas!U19</f>
        <v>5213567.4287634604</v>
      </c>
      <c r="V25" s="52">
        <f>U25/U18</f>
        <v>0.29984383133784492</v>
      </c>
      <c r="W25" s="47">
        <f>Villas!W19</f>
        <v>42776205.292314246</v>
      </c>
    </row>
    <row r="26" spans="2:23" ht="15.75" customHeight="1">
      <c r="B26" s="40"/>
      <c r="C26" s="47"/>
      <c r="D26" s="52"/>
      <c r="E26" s="47"/>
      <c r="F26" s="52"/>
      <c r="G26" s="47"/>
      <c r="H26" s="52"/>
      <c r="I26" s="47"/>
      <c r="J26" s="52"/>
      <c r="K26" s="47"/>
      <c r="L26" s="52"/>
      <c r="M26" s="47"/>
      <c r="N26" s="52"/>
      <c r="O26" s="47"/>
      <c r="P26" s="52"/>
      <c r="Q26" s="47"/>
      <c r="R26" s="52"/>
      <c r="S26" s="47"/>
      <c r="T26" s="52"/>
      <c r="U26" s="47"/>
      <c r="V26" s="52"/>
      <c r="W26" s="47"/>
    </row>
    <row r="27" spans="2:23" ht="12.75" customHeight="1">
      <c r="B27" s="40"/>
      <c r="C27" s="47"/>
      <c r="D27" s="52"/>
      <c r="E27" s="47"/>
      <c r="F27" s="52"/>
      <c r="G27" s="47"/>
      <c r="H27" s="52"/>
      <c r="I27" s="47"/>
      <c r="J27" s="52"/>
      <c r="K27" s="47"/>
      <c r="L27" s="52"/>
      <c r="M27" s="47"/>
      <c r="N27" s="52"/>
      <c r="O27" s="47"/>
      <c r="P27" s="52"/>
      <c r="Q27" s="47"/>
      <c r="R27" s="52"/>
      <c r="S27" s="47"/>
      <c r="T27" s="52"/>
      <c r="U27" s="47"/>
      <c r="V27" s="52"/>
      <c r="W27" s="47"/>
    </row>
    <row r="28" spans="2:23" ht="15.75" customHeight="1" thickBot="1">
      <c r="B28" s="217" t="s">
        <v>35</v>
      </c>
      <c r="C28" s="218">
        <f>SUM(C20:C27)</f>
        <v>11393931.25</v>
      </c>
      <c r="D28" s="219">
        <f>C28/C18</f>
        <v>1</v>
      </c>
      <c r="E28" s="218">
        <f>SUM(E20:E27)</f>
        <v>11979404.025</v>
      </c>
      <c r="F28" s="219">
        <f>E28/E18</f>
        <v>1</v>
      </c>
      <c r="G28" s="218">
        <f>SUM(G20:G27)</f>
        <v>12583738.138500003</v>
      </c>
      <c r="H28" s="219">
        <f>G28/G18</f>
        <v>1</v>
      </c>
      <c r="I28" s="218">
        <f>SUM(I20:I27)</f>
        <v>13207453.85493</v>
      </c>
      <c r="J28" s="219">
        <f>I28/I18</f>
        <v>1</v>
      </c>
      <c r="K28" s="218">
        <f>SUM(K20:K27)</f>
        <v>13851084.704761803</v>
      </c>
      <c r="L28" s="219">
        <f>K28/K18</f>
        <v>1</v>
      </c>
      <c r="M28" s="218">
        <f>SUM(M20:M27)</f>
        <v>14515177.807044905</v>
      </c>
      <c r="N28" s="219">
        <f>M28/M18</f>
        <v>1</v>
      </c>
      <c r="O28" s="218">
        <f>SUM(O20:O27)</f>
        <v>15200294.199537423</v>
      </c>
      <c r="P28" s="219">
        <f>O28/O18</f>
        <v>1</v>
      </c>
      <c r="Q28" s="218">
        <f>SUM(Q20:Q27)</f>
        <v>15907009.176606826</v>
      </c>
      <c r="R28" s="219">
        <f>Q28/Q18</f>
        <v>1</v>
      </c>
      <c r="S28" s="218">
        <f>SUM(S20:S27)</f>
        <v>16635912.63507919</v>
      </c>
      <c r="T28" s="219">
        <f>S28/S18</f>
        <v>1</v>
      </c>
      <c r="U28" s="218">
        <f>SUM(U20:U27)</f>
        <v>17387609.428219803</v>
      </c>
      <c r="V28" s="219">
        <f>U28/U18</f>
        <v>1</v>
      </c>
      <c r="W28" s="220">
        <f>SUM(W20:W27)</f>
        <v>142661615.21967995</v>
      </c>
    </row>
    <row r="29" spans="2:23" ht="15.75" customHeight="1" thickTop="1" thickBot="1">
      <c r="B29" s="57"/>
      <c r="C29" s="59"/>
      <c r="D29" s="60"/>
      <c r="E29" s="59"/>
      <c r="F29" s="60"/>
      <c r="G29" s="59"/>
      <c r="H29" s="60"/>
      <c r="I29" s="59"/>
      <c r="J29" s="60"/>
      <c r="K29" s="59"/>
      <c r="L29" s="60"/>
      <c r="M29" s="59"/>
      <c r="N29" s="60"/>
      <c r="O29" s="59"/>
      <c r="P29" s="60"/>
      <c r="Q29" s="59"/>
      <c r="R29" s="60"/>
      <c r="S29" s="59"/>
      <c r="T29" s="60"/>
      <c r="U29" s="59"/>
      <c r="V29" s="60"/>
      <c r="W29" s="59"/>
    </row>
    <row r="30" spans="2:23" s="56" customFormat="1" ht="15.75" customHeight="1">
      <c r="B30" s="176" t="s">
        <v>28</v>
      </c>
      <c r="C30" s="63"/>
      <c r="D30" s="250" t="s">
        <v>36</v>
      </c>
      <c r="E30" s="251"/>
      <c r="F30" s="250" t="s">
        <v>36</v>
      </c>
      <c r="G30" s="251"/>
      <c r="H30" s="250" t="s">
        <v>36</v>
      </c>
      <c r="I30" s="251"/>
      <c r="J30" s="250" t="s">
        <v>36</v>
      </c>
      <c r="K30" s="251"/>
      <c r="L30" s="250" t="s">
        <v>36</v>
      </c>
      <c r="M30" s="251"/>
      <c r="N30" s="250" t="s">
        <v>36</v>
      </c>
      <c r="O30" s="251"/>
      <c r="P30" s="250" t="s">
        <v>36</v>
      </c>
      <c r="Q30" s="251"/>
      <c r="R30" s="250" t="s">
        <v>36</v>
      </c>
      <c r="S30" s="251"/>
      <c r="T30" s="250" t="s">
        <v>36</v>
      </c>
      <c r="U30" s="251"/>
      <c r="V30" s="250" t="s">
        <v>36</v>
      </c>
      <c r="W30" s="252"/>
    </row>
    <row r="31" spans="2:23" ht="15.75" customHeight="1">
      <c r="B31" s="177" t="s">
        <v>37</v>
      </c>
      <c r="C31" s="70">
        <f>C28</f>
        <v>11393931.25</v>
      </c>
      <c r="D31" s="66">
        <f>C31/C28</f>
        <v>1</v>
      </c>
      <c r="E31" s="70">
        <f>E28</f>
        <v>11979404.025</v>
      </c>
      <c r="F31" s="66">
        <f>E31/E28</f>
        <v>1</v>
      </c>
      <c r="G31" s="70">
        <f>G28</f>
        <v>12583738.138500003</v>
      </c>
      <c r="H31" s="66">
        <f>G31/G28</f>
        <v>1</v>
      </c>
      <c r="I31" s="70">
        <f>I28</f>
        <v>13207453.85493</v>
      </c>
      <c r="J31" s="66">
        <f>I31/I28</f>
        <v>1</v>
      </c>
      <c r="K31" s="70">
        <f>K28</f>
        <v>13851084.704761803</v>
      </c>
      <c r="L31" s="66">
        <f>K31/K28</f>
        <v>1</v>
      </c>
      <c r="M31" s="70">
        <f>M28</f>
        <v>14515177.807044905</v>
      </c>
      <c r="N31" s="66">
        <f>M31/M28</f>
        <v>1</v>
      </c>
      <c r="O31" s="70">
        <f>O28</f>
        <v>15200294.199537423</v>
      </c>
      <c r="P31" s="66">
        <f>O31/O28</f>
        <v>1</v>
      </c>
      <c r="Q31" s="70">
        <f>Q28</f>
        <v>15907009.176606826</v>
      </c>
      <c r="R31" s="66">
        <f>Q31/Q28</f>
        <v>1</v>
      </c>
      <c r="S31" s="70">
        <f>S28</f>
        <v>16635912.63507919</v>
      </c>
      <c r="T31" s="66">
        <f>S31/S28</f>
        <v>1</v>
      </c>
      <c r="U31" s="70">
        <f>U28</f>
        <v>17387609.428219803</v>
      </c>
      <c r="V31" s="66">
        <f>U31/U28</f>
        <v>1</v>
      </c>
      <c r="W31" s="71">
        <f>SUM(C31,E31,G31,I31,K31,M31,O31,Q31,S31,U31)</f>
        <v>142661615.21967995</v>
      </c>
    </row>
    <row r="32" spans="2:23" ht="15.75" customHeight="1">
      <c r="B32" s="67" t="s">
        <v>38</v>
      </c>
      <c r="C32" s="72">
        <f>Estudios!C23+'Apartamento 1h'!C23+'Apartamento 2h'!C23+'Penthouse 1h'!C23+'Penthouse 2H'!C23+Villas!C23</f>
        <v>854544.84375</v>
      </c>
      <c r="D32" s="4">
        <f>'ENTRADA DE DATOS'!B14</f>
        <v>7.4999999999999997E-2</v>
      </c>
      <c r="E32" s="72">
        <f>Estudios!E23+'Apartamento 1h'!E23+'Apartamento 2h'!E23+'Penthouse 1h'!E23+'Penthouse 2H'!E23+Villas!E23</f>
        <v>898455.301875</v>
      </c>
      <c r="F32" s="4">
        <f>D32+'ENTRADA DE DATOS'!$H$14</f>
        <v>7.4999999999999997E-2</v>
      </c>
      <c r="G32" s="72">
        <f>Estudios!G23+'Apartamento 1h'!G23+'Apartamento 2h'!G23+'Penthouse 1h'!G23+'Penthouse 2H'!G23+Villas!G23</f>
        <v>943780.36038750014</v>
      </c>
      <c r="H32" s="4">
        <f>F32+'ENTRADA DE DATOS'!$H$14</f>
        <v>7.4999999999999997E-2</v>
      </c>
      <c r="I32" s="72">
        <f>Estudios!I23+'Apartamento 1h'!I23+'Apartamento 2h'!I23+'Penthouse 1h'!I23+'Penthouse 2H'!I23+Villas!I23</f>
        <v>990559.03911975003</v>
      </c>
      <c r="J32" s="4">
        <f>H32+'ENTRADA DE DATOS'!$H$14</f>
        <v>7.4999999999999997E-2</v>
      </c>
      <c r="K32" s="72">
        <f>Estudios!K23+'Apartamento 1h'!K23+'Apartamento 2h'!K23+'Penthouse 1h'!K23+'Penthouse 2H'!K23+Villas!K23</f>
        <v>1038831.3528571352</v>
      </c>
      <c r="L32" s="4">
        <f>J32+'ENTRADA DE DATOS'!$H$14</f>
        <v>7.4999999999999997E-2</v>
      </c>
      <c r="M32" s="72">
        <f>Estudios!M23+'Apartamento 1h'!M23+'Apartamento 2h'!M23+'Penthouse 1h'!M23+'Penthouse 2H'!M23+Villas!M23</f>
        <v>1088638.3355283677</v>
      </c>
      <c r="N32" s="4">
        <f>L32+'ENTRADA DE DATOS'!$H$14</f>
        <v>7.4999999999999997E-2</v>
      </c>
      <c r="O32" s="72">
        <f>Estudios!O23+'Apartamento 1h'!O23+'Apartamento 2h'!O23+'Penthouse 1h'!O23+'Penthouse 2H'!O23+Villas!O23</f>
        <v>1140022.0649653068</v>
      </c>
      <c r="P32" s="4">
        <f>N32+'ENTRADA DE DATOS'!$H$14</f>
        <v>7.4999999999999997E-2</v>
      </c>
      <c r="Q32" s="72">
        <f>Estudios!Q23+'Apartamento 1h'!Q23+'Apartamento 2h'!Q23+'Penthouse 1h'!Q23+'Penthouse 2H'!Q23+Villas!Q23</f>
        <v>1193025.6882455118</v>
      </c>
      <c r="R32" s="4">
        <f>P32+'ENTRADA DE DATOS'!$H$14</f>
        <v>7.4999999999999997E-2</v>
      </c>
      <c r="S32" s="72">
        <f>Estudios!S23+'Apartamento 1h'!S23+'Apartamento 2h'!S23+'Penthouse 1h'!S23+'Penthouse 2H'!S23+Villas!S23</f>
        <v>1247693.4476309391</v>
      </c>
      <c r="T32" s="4">
        <f>R32+'ENTRADA DE DATOS'!$H$14</f>
        <v>7.4999999999999997E-2</v>
      </c>
      <c r="U32" s="72">
        <f>Estudios!U23+'Apartamento 1h'!U23+'Apartamento 2h'!U23+'Penthouse 1h'!U23+'Penthouse 2H'!U23+Villas!U23</f>
        <v>1304070.7071164853</v>
      </c>
      <c r="V32" s="4">
        <f>T32+'ENTRADA DE DATOS'!$H$14</f>
        <v>7.4999999999999997E-2</v>
      </c>
      <c r="W32" s="73">
        <f>SUM(C32,E32,G32,I32,K32,M32,O32,Q32,S32,U32)</f>
        <v>10699621.141475994</v>
      </c>
    </row>
    <row r="33" spans="2:23" ht="15.75" customHeight="1">
      <c r="B33" s="67" t="s">
        <v>39</v>
      </c>
      <c r="C33" s="74">
        <f>Estudios!C24+'Apartamento 1h'!C24+'Apartamento 2h'!C24+'Penthouse 1h'!C24+'Penthouse 2H'!C24+Villas!C24</f>
        <v>1652120.0312499998</v>
      </c>
      <c r="D33" s="4">
        <f>'ENTRADA DE DATOS'!B15</f>
        <v>0.14499999999999999</v>
      </c>
      <c r="E33" s="74">
        <f>Estudios!E24+'Apartamento 1h'!E24+'Apartamento 2h'!E24+'Penthouse 1h'!E24+'Penthouse 2H'!E24+Villas!E24</f>
        <v>1737013.5836249997</v>
      </c>
      <c r="F33" s="4">
        <f>D33+'ENTRADA DE DATOS'!$H$15</f>
        <v>0.14499999999999999</v>
      </c>
      <c r="G33" s="74">
        <f>Estudios!G24+'Apartamento 1h'!G24+'Apartamento 2h'!G24+'Penthouse 1h'!G24+'Penthouse 2H'!G24+Villas!G24</f>
        <v>1824642.0300825001</v>
      </c>
      <c r="H33" s="4">
        <f>F33+'ENTRADA DE DATOS'!$H$15</f>
        <v>0.14499999999999999</v>
      </c>
      <c r="I33" s="74">
        <f>Estudios!I24+'Apartamento 1h'!I24+'Apartamento 2h'!I24+'Penthouse 1h'!I24+'Penthouse 2H'!I24+Villas!I24</f>
        <v>1915080.8089648499</v>
      </c>
      <c r="J33" s="4">
        <f>H33+'ENTRADA DE DATOS'!$H$15</f>
        <v>0.14499999999999999</v>
      </c>
      <c r="K33" s="74">
        <f>Estudios!K24+'Apartamento 1h'!K24+'Apartamento 2h'!K24+'Penthouse 1h'!K24+'Penthouse 2H'!K24+Villas!K24</f>
        <v>2008407.2821904612</v>
      </c>
      <c r="L33" s="4">
        <f>J33+'ENTRADA DE DATOS'!$H$15</f>
        <v>0.14499999999999999</v>
      </c>
      <c r="M33" s="74">
        <f>Estudios!M24+'Apartamento 1h'!M24+'Apartamento 2h'!M24+'Penthouse 1h'!M24+'Penthouse 2H'!M24+Villas!M24</f>
        <v>2104700.7820215109</v>
      </c>
      <c r="N33" s="4">
        <f>L33+'ENTRADA DE DATOS'!$H$15</f>
        <v>0.14499999999999999</v>
      </c>
      <c r="O33" s="74">
        <f>Estudios!O24+'Apartamento 1h'!O24+'Apartamento 2h'!O24+'Penthouse 1h'!O24+'Penthouse 2H'!O24+Villas!O24</f>
        <v>2204042.6589329261</v>
      </c>
      <c r="P33" s="4">
        <f>N33+'ENTRADA DE DATOS'!$H$15</f>
        <v>0.14499999999999999</v>
      </c>
      <c r="Q33" s="74">
        <f>Estudios!Q24+'Apartamento 1h'!Q24+'Apartamento 2h'!Q24+'Penthouse 1h'!Q24+'Penthouse 2H'!Q24+Villas!Q24</f>
        <v>2306516.3306079898</v>
      </c>
      <c r="R33" s="4">
        <f>P33+'ENTRADA DE DATOS'!$H$15</f>
        <v>0.14499999999999999</v>
      </c>
      <c r="S33" s="74">
        <f>Estudios!S24+'Apartamento 1h'!S24+'Apartamento 2h'!S24+'Penthouse 1h'!S24+'Penthouse 2H'!S24+Villas!S24</f>
        <v>2412207.3320864826</v>
      </c>
      <c r="T33" s="4">
        <f>R33+'ENTRADA DE DATOS'!$H$15</f>
        <v>0.14499999999999999</v>
      </c>
      <c r="U33" s="74">
        <f>Estudios!U24+'Apartamento 1h'!U24+'Apartamento 2h'!U24+'Penthouse 1h'!U24+'Penthouse 2H'!U24+Villas!U24</f>
        <v>2521203.3670918709</v>
      </c>
      <c r="V33" s="4">
        <f>T33+'ENTRADA DE DATOS'!$H$15</f>
        <v>0.14499999999999999</v>
      </c>
      <c r="W33" s="73">
        <f>SUM(C33,E33,G33,I33,K33,M33,O33,Q33,S33,U33)</f>
        <v>20685934.206853591</v>
      </c>
    </row>
    <row r="34" spans="2:23" ht="15.75" customHeight="1" thickBot="1">
      <c r="B34" s="217" t="s">
        <v>40</v>
      </c>
      <c r="C34" s="218">
        <f>C31-C33-C32</f>
        <v>8887266.375</v>
      </c>
      <c r="D34" s="219">
        <f>C34/C31</f>
        <v>0.78</v>
      </c>
      <c r="E34" s="218">
        <f>E31-E33-E32</f>
        <v>9343935.1394999996</v>
      </c>
      <c r="F34" s="219">
        <f>E34/E31</f>
        <v>0.77999999999999992</v>
      </c>
      <c r="G34" s="218">
        <f>G31-G33-G32</f>
        <v>9815315.7480300032</v>
      </c>
      <c r="H34" s="219">
        <f>G34/G31</f>
        <v>0.78</v>
      </c>
      <c r="I34" s="218">
        <f>I31-I33-I32</f>
        <v>10301814.0068454</v>
      </c>
      <c r="J34" s="219">
        <f>I34/I31</f>
        <v>0.77999999999999992</v>
      </c>
      <c r="K34" s="218">
        <f>K31-K33-K32</f>
        <v>10803846.069714207</v>
      </c>
      <c r="L34" s="219">
        <f>K34/K31</f>
        <v>0.78</v>
      </c>
      <c r="M34" s="218">
        <f>M31-M33-M32</f>
        <v>11321838.689495025</v>
      </c>
      <c r="N34" s="219">
        <f>M34/M31</f>
        <v>0.77999999999999992</v>
      </c>
      <c r="O34" s="218">
        <f>O31-O33-O32</f>
        <v>11856229.475639191</v>
      </c>
      <c r="P34" s="219">
        <f>O34/O31</f>
        <v>0.78</v>
      </c>
      <c r="Q34" s="218">
        <f>Q31-Q33-Q32</f>
        <v>12407467.157753324</v>
      </c>
      <c r="R34" s="219">
        <f>Q34/Q31</f>
        <v>0.77999999999999992</v>
      </c>
      <c r="S34" s="218">
        <f>S31-S33-S32</f>
        <v>12976011.855361767</v>
      </c>
      <c r="T34" s="219">
        <f>S34/S31</f>
        <v>0.77999999999999992</v>
      </c>
      <c r="U34" s="218">
        <f>U31-U33-U32</f>
        <v>13562335.354011446</v>
      </c>
      <c r="V34" s="219">
        <f>U34/U31</f>
        <v>0.78</v>
      </c>
      <c r="W34" s="220">
        <f>W31-W33-W32</f>
        <v>111276059.87135036</v>
      </c>
    </row>
    <row r="35" spans="2:23" ht="15.75" customHeight="1" thickTop="1" thickBot="1">
      <c r="B35" s="57"/>
      <c r="C35" s="59"/>
      <c r="D35" s="69"/>
      <c r="E35" s="59"/>
      <c r="F35" s="69"/>
      <c r="G35" s="59"/>
      <c r="H35" s="69"/>
      <c r="I35" s="59"/>
      <c r="J35" s="69"/>
      <c r="K35" s="59"/>
      <c r="L35" s="69"/>
      <c r="M35" s="59"/>
      <c r="N35" s="69"/>
      <c r="O35" s="59"/>
      <c r="P35" s="69"/>
      <c r="Q35" s="59"/>
      <c r="R35" s="69"/>
      <c r="S35" s="59"/>
      <c r="T35" s="69"/>
      <c r="U35" s="59"/>
      <c r="V35" s="69"/>
      <c r="W35" s="59"/>
    </row>
    <row r="36" spans="2:23" ht="15.75" customHeight="1" thickBot="1">
      <c r="B36" s="178" t="s">
        <v>56</v>
      </c>
      <c r="C36" s="75"/>
      <c r="D36" s="76"/>
      <c r="E36" s="75"/>
      <c r="F36" s="76"/>
      <c r="G36" s="75"/>
      <c r="H36" s="76"/>
      <c r="I36" s="75"/>
      <c r="J36" s="76"/>
      <c r="K36" s="75"/>
      <c r="L36" s="76"/>
      <c r="M36" s="75"/>
      <c r="N36" s="76"/>
      <c r="O36" s="75"/>
      <c r="P36" s="76"/>
      <c r="Q36" s="75"/>
      <c r="R36" s="76"/>
      <c r="S36" s="75"/>
      <c r="T36" s="76"/>
      <c r="U36" s="75"/>
      <c r="V36" s="76"/>
      <c r="W36" s="77"/>
    </row>
    <row r="37" spans="2:23" ht="15.75" customHeight="1">
      <c r="B37" s="5" t="s">
        <v>57</v>
      </c>
      <c r="C37" s="72">
        <f>Estudios!C28+'Apartamento 1h'!C28+'Apartamento 2h'!C28+'Penthouse 1h'!C28+'Penthouse 2H'!C28+Villas!C28</f>
        <v>1082423.46875</v>
      </c>
      <c r="D37" s="78">
        <f>'ENTRADA DE DATOS'!B18</f>
        <v>9.5000000000000001E-2</v>
      </c>
      <c r="E37" s="72">
        <f>Estudios!E28+'Apartamento 1h'!E28+'Apartamento 2h'!E28+'Penthouse 1h'!E28+'Penthouse 2H'!E28+Villas!E28</f>
        <v>1138043.382375</v>
      </c>
      <c r="F37" s="78">
        <f>D37+'ENTRADA DE DATOS'!$H$18</f>
        <v>9.5000000000000001E-2</v>
      </c>
      <c r="G37" s="72">
        <f>Estudios!G28+'Apartamento 1h'!G28+'Apartamento 2h'!G28+'Penthouse 1h'!G28+'Penthouse 2H'!G28+Villas!G28</f>
        <v>1195455.1231575001</v>
      </c>
      <c r="H37" s="78">
        <f>F37+'ENTRADA DE DATOS'!$H$18</f>
        <v>9.5000000000000001E-2</v>
      </c>
      <c r="I37" s="72">
        <f>Estudios!I28+'Apartamento 1h'!I28+'Apartamento 2h'!I28+'Penthouse 1h'!I28+'Penthouse 2H'!I28+Villas!I28</f>
        <v>1254708.1162183501</v>
      </c>
      <c r="J37" s="78">
        <f>H37+'ENTRADA DE DATOS'!$H$18</f>
        <v>9.5000000000000001E-2</v>
      </c>
      <c r="K37" s="72">
        <f>Estudios!K28+'Apartamento 1h'!K28+'Apartamento 2h'!K28+'Penthouse 1h'!K28+'Penthouse 2H'!K28+Villas!K28</f>
        <v>1315853.0469523715</v>
      </c>
      <c r="L37" s="78">
        <f>J37+'ENTRADA DE DATOS'!$H$18</f>
        <v>9.5000000000000001E-2</v>
      </c>
      <c r="M37" s="72">
        <f>Estudios!M28+'Apartamento 1h'!M28+'Apartamento 2h'!M28+'Penthouse 1h'!M28+'Penthouse 2H'!M28+Villas!M28</f>
        <v>1378941.8916692657</v>
      </c>
      <c r="N37" s="78">
        <f>L37+'ENTRADA DE DATOS'!$H$18</f>
        <v>9.5000000000000001E-2</v>
      </c>
      <c r="O37" s="72">
        <f>Estudios!O28+'Apartamento 1h'!O28+'Apartamento 2h'!O28+'Penthouse 1h'!O28+'Penthouse 2H'!O28+Villas!O28</f>
        <v>1444027.9489560553</v>
      </c>
      <c r="P37" s="78">
        <f>N37+'ENTRADA DE DATOS'!$H$18</f>
        <v>9.5000000000000001E-2</v>
      </c>
      <c r="Q37" s="72">
        <f>Estudios!Q28+'Apartamento 1h'!Q28+'Apartamento 2h'!Q28+'Penthouse 1h'!Q28+'Penthouse 2H'!Q28+Villas!Q28</f>
        <v>1511165.8717776483</v>
      </c>
      <c r="R37" s="78">
        <f>P37+'ENTRADA DE DATOS'!$H$18</f>
        <v>9.5000000000000001E-2</v>
      </c>
      <c r="S37" s="72">
        <f>Estudios!S28+'Apartamento 1h'!S28+'Apartamento 2h'!S28+'Penthouse 1h'!S28+'Penthouse 2H'!S28+Villas!S28</f>
        <v>1580411.7003325229</v>
      </c>
      <c r="T37" s="78">
        <f>R37+'ENTRADA DE DATOS'!$H$18</f>
        <v>9.5000000000000001E-2</v>
      </c>
      <c r="U37" s="72">
        <f>Estudios!U28+'Apartamento 1h'!U28+'Apartamento 2h'!U28+'Penthouse 1h'!U28+'Penthouse 2H'!U28+Villas!U28</f>
        <v>1651822.8956808816</v>
      </c>
      <c r="V37" s="78">
        <f>T37+'ENTRADA DE DATOS'!$H$18</f>
        <v>9.5000000000000001E-2</v>
      </c>
      <c r="W37" s="73">
        <f t="shared" ref="W37:W43" si="0">SUM(C37,E37,G37,I37,K37,M37,O37,Q37,S37,U37)</f>
        <v>13552853.445869595</v>
      </c>
    </row>
    <row r="38" spans="2:23" ht="15.75" customHeight="1">
      <c r="B38" s="79" t="s">
        <v>58</v>
      </c>
      <c r="C38" s="72">
        <f>Estudios!C29+'Apartamento 1h'!C29+'Apartamento 2h'!C29+'Penthouse 1h'!C29+'Penthouse 2H'!C29+Villas!C29</f>
        <v>341817.9375</v>
      </c>
      <c r="D38" s="78">
        <f>'ENTRADA DE DATOS'!B19</f>
        <v>0.03</v>
      </c>
      <c r="E38" s="72">
        <f>Estudios!E29+'Apartamento 1h'!E29+'Apartamento 2h'!E29+'Penthouse 1h'!E29+'Penthouse 2H'!E29+Villas!E29</f>
        <v>359382.12075</v>
      </c>
      <c r="F38" s="78">
        <f>D38+'ENTRADA DE DATOS'!$H$19</f>
        <v>0.03</v>
      </c>
      <c r="G38" s="72">
        <f>Estudios!G29+'Apartamento 1h'!G29+'Apartamento 2h'!G29+'Penthouse 1h'!G29+'Penthouse 2H'!G29+Villas!G29</f>
        <v>377512.14415500005</v>
      </c>
      <c r="H38" s="78">
        <f>F38+'ENTRADA DE DATOS'!$H$19</f>
        <v>0.03</v>
      </c>
      <c r="I38" s="72">
        <f>Estudios!I29+'Apartamento 1h'!I29+'Apartamento 2h'!I29+'Penthouse 1h'!I29+'Penthouse 2H'!I29+Villas!I29</f>
        <v>396223.61564790003</v>
      </c>
      <c r="J38" s="78">
        <f>H38+'ENTRADA DE DATOS'!$H$19</f>
        <v>0.03</v>
      </c>
      <c r="K38" s="72">
        <f>Estudios!K29+'Apartamento 1h'!K29+'Apartamento 2h'!K29+'Penthouse 1h'!K29+'Penthouse 2H'!K29+Villas!K29</f>
        <v>415532.54114285408</v>
      </c>
      <c r="L38" s="78">
        <f>J38+'ENTRADA DE DATOS'!$H$19</f>
        <v>0.03</v>
      </c>
      <c r="M38" s="72">
        <f>Estudios!M29+'Apartamento 1h'!M29+'Apartamento 2h'!M29+'Penthouse 1h'!M29+'Penthouse 2H'!M29+Villas!M29</f>
        <v>435455.3342113471</v>
      </c>
      <c r="N38" s="78">
        <f>L38+'ENTRADA DE DATOS'!$H$19</f>
        <v>0.03</v>
      </c>
      <c r="O38" s="72">
        <f>Estudios!O29+'Apartamento 1h'!O29+'Apartamento 2h'!O29+'Penthouse 1h'!O29+'Penthouse 2H'!O29+Villas!O29</f>
        <v>456008.82598612271</v>
      </c>
      <c r="P38" s="78">
        <f>N38+'ENTRADA DE DATOS'!$H$19</f>
        <v>0.03</v>
      </c>
      <c r="Q38" s="72">
        <f>Estudios!Q29+'Apartamento 1h'!Q29+'Apartamento 2h'!Q29+'Penthouse 1h'!Q29+'Penthouse 2H'!Q29+Villas!Q29</f>
        <v>477210.27529820474</v>
      </c>
      <c r="R38" s="78">
        <f>P38+'ENTRADA DE DATOS'!$H$19</f>
        <v>0.03</v>
      </c>
      <c r="S38" s="72">
        <f>Estudios!S29+'Apartamento 1h'!S29+'Apartamento 2h'!S29+'Penthouse 1h'!S29+'Penthouse 2H'!S29+Villas!S29</f>
        <v>499077.37905237562</v>
      </c>
      <c r="T38" s="78">
        <f>R38+'ENTRADA DE DATOS'!$H$19</f>
        <v>0.03</v>
      </c>
      <c r="U38" s="72">
        <f>Estudios!U29+'Apartamento 1h'!U29+'Apartamento 2h'!U29+'Penthouse 1h'!U29+'Penthouse 2H'!U29+Villas!U29</f>
        <v>521628.28284659411</v>
      </c>
      <c r="V38" s="78">
        <f>T38+'ENTRADA DE DATOS'!$H$19</f>
        <v>0.03</v>
      </c>
      <c r="W38" s="73">
        <f t="shared" si="0"/>
        <v>4279848.4565903982</v>
      </c>
    </row>
    <row r="39" spans="2:23" ht="15.75" customHeight="1">
      <c r="B39" s="79" t="s">
        <v>59</v>
      </c>
      <c r="C39" s="72">
        <f>Estudios!C30+'Apartamento 1h'!C30+'Apartamento 2h'!C30+'Penthouse 1h'!C30+'Penthouse 2H'!C30+Villas!C30</f>
        <v>398787.59375</v>
      </c>
      <c r="D39" s="78">
        <f>'ENTRADA DE DATOS'!B20</f>
        <v>3.5000000000000003E-2</v>
      </c>
      <c r="E39" s="72">
        <f>Estudios!E30+'Apartamento 1h'!E30+'Apartamento 2h'!E30+'Penthouse 1h'!E30+'Penthouse 2H'!E30+Villas!E30</f>
        <v>419279.14087499998</v>
      </c>
      <c r="F39" s="78">
        <f>D39+'ENTRADA DE DATOS'!$H$20</f>
        <v>3.5000000000000003E-2</v>
      </c>
      <c r="G39" s="72">
        <f>Estudios!G30+'Apartamento 1h'!G30+'Apartamento 2h'!G30+'Penthouse 1h'!G30+'Penthouse 2H'!G30+Villas!G30</f>
        <v>440430.83484750008</v>
      </c>
      <c r="H39" s="78">
        <f>F39+'ENTRADA DE DATOS'!$H$20</f>
        <v>3.5000000000000003E-2</v>
      </c>
      <c r="I39" s="72">
        <f>Estudios!I30+'Apartamento 1h'!I30+'Apartamento 2h'!I30+'Penthouse 1h'!I30+'Penthouse 2H'!I30+Villas!I30</f>
        <v>462260.88492255012</v>
      </c>
      <c r="J39" s="78">
        <f>H39+'ENTRADA DE DATOS'!$H$20</f>
        <v>3.5000000000000003E-2</v>
      </c>
      <c r="K39" s="72">
        <f>Estudios!K30+'Apartamento 1h'!K30+'Apartamento 2h'!K30+'Penthouse 1h'!K30+'Penthouse 2H'!K30+Villas!K30</f>
        <v>484787.96466666315</v>
      </c>
      <c r="L39" s="78">
        <f>J39+'ENTRADA DE DATOS'!$H$20</f>
        <v>3.5000000000000003E-2</v>
      </c>
      <c r="M39" s="72">
        <f>Estudios!M30+'Apartamento 1h'!M30+'Apartamento 2h'!M30+'Penthouse 1h'!M30+'Penthouse 2H'!M30+Villas!M30</f>
        <v>508031.22324657155</v>
      </c>
      <c r="N39" s="78">
        <f>L39+'ENTRADA DE DATOS'!$H$20</f>
        <v>3.5000000000000003E-2</v>
      </c>
      <c r="O39" s="72">
        <f>Estudios!O30+'Apartamento 1h'!O30+'Apartamento 2h'!O30+'Penthouse 1h'!O30+'Penthouse 2H'!O30+Villas!O30</f>
        <v>532010.29698380991</v>
      </c>
      <c r="P39" s="78">
        <f>N39+'ENTRADA DE DATOS'!$H$20</f>
        <v>3.5000000000000003E-2</v>
      </c>
      <c r="Q39" s="72">
        <f>Estudios!Q30+'Apartamento 1h'!Q30+'Apartamento 2h'!Q30+'Penthouse 1h'!Q30+'Penthouse 2H'!Q30+Villas!Q30</f>
        <v>556745.32118123898</v>
      </c>
      <c r="R39" s="78">
        <f>P39+'ENTRADA DE DATOS'!$H$20</f>
        <v>3.5000000000000003E-2</v>
      </c>
      <c r="S39" s="72">
        <f>Estudios!S30+'Apartamento 1h'!S30+'Apartamento 2h'!S30+'Penthouse 1h'!S30+'Penthouse 2H'!S30+Villas!S30</f>
        <v>582256.94222777174</v>
      </c>
      <c r="T39" s="78">
        <f>R39+'ENTRADA DE DATOS'!$H$20</f>
        <v>3.5000000000000003E-2</v>
      </c>
      <c r="U39" s="72">
        <f>Estudios!U30+'Apartamento 1h'!U30+'Apartamento 2h'!U30+'Penthouse 1h'!U30+'Penthouse 2H'!U30+Villas!U30</f>
        <v>608566.32998769323</v>
      </c>
      <c r="V39" s="78">
        <f>T39+'ENTRADA DE DATOS'!$H$20</f>
        <v>3.5000000000000003E-2</v>
      </c>
      <c r="W39" s="73">
        <f t="shared" si="0"/>
        <v>4993156.5326887993</v>
      </c>
    </row>
    <row r="40" spans="2:23" ht="15.75" customHeight="1">
      <c r="B40" s="79" t="s">
        <v>60</v>
      </c>
      <c r="C40" s="72">
        <f>Estudios!C31+'Apartamento 1h'!C31+'Apartamento 2h'!C31+'Penthouse 1h'!C31+'Penthouse 2H'!C31+Villas!C31</f>
        <v>626666.21875</v>
      </c>
      <c r="D40" s="78">
        <f>'ENTRADA DE DATOS'!B21</f>
        <v>5.5E-2</v>
      </c>
      <c r="E40" s="72">
        <f>Estudios!E31+'Apartamento 1h'!E31+'Apartamento 2h'!E31+'Penthouse 1h'!E31+'Penthouse 2H'!E31+Villas!E31</f>
        <v>658867.22137500008</v>
      </c>
      <c r="F40" s="78">
        <f>D40+'ENTRADA DE DATOS'!$H$21</f>
        <v>5.5E-2</v>
      </c>
      <c r="G40" s="72">
        <f>Estudios!G31+'Apartamento 1h'!G31+'Apartamento 2h'!G31+'Penthouse 1h'!G31+'Penthouse 2H'!G31+Villas!G31</f>
        <v>692105.5976175</v>
      </c>
      <c r="H40" s="78">
        <f>F40+'ENTRADA DE DATOS'!$H$21</f>
        <v>5.5E-2</v>
      </c>
      <c r="I40" s="72">
        <f>Estudios!I31+'Apartamento 1h'!I31+'Apartamento 2h'!I31+'Penthouse 1h'!I31+'Penthouse 2H'!I31+Villas!I31</f>
        <v>726409.96202115016</v>
      </c>
      <c r="J40" s="78">
        <f>H40+'ENTRADA DE DATOS'!$H$21</f>
        <v>5.5E-2</v>
      </c>
      <c r="K40" s="72">
        <f>Estudios!K31+'Apartamento 1h'!K31+'Apartamento 2h'!K31+'Penthouse 1h'!K31+'Penthouse 2H'!K31+Villas!K31</f>
        <v>761809.6587618991</v>
      </c>
      <c r="L40" s="78">
        <f>J40+'ENTRADA DE DATOS'!$H$21</f>
        <v>5.5E-2</v>
      </c>
      <c r="M40" s="72">
        <f>Estudios!M31+'Apartamento 1h'!M31+'Apartamento 2h'!M31+'Penthouse 1h'!M31+'Penthouse 2H'!M31+Villas!M31</f>
        <v>798334.77938746975</v>
      </c>
      <c r="N40" s="78">
        <f>L40+'ENTRADA DE DATOS'!$H$21</f>
        <v>5.5E-2</v>
      </c>
      <c r="O40" s="72">
        <f>Estudios!O31+'Apartamento 1h'!O31+'Apartamento 2h'!O31+'Penthouse 1h'!O31+'Penthouse 2H'!O31+Villas!O31</f>
        <v>836016.18097455835</v>
      </c>
      <c r="P40" s="78">
        <f>N40+'ENTRADA DE DATOS'!$H$21</f>
        <v>5.5E-2</v>
      </c>
      <c r="Q40" s="72">
        <f>Estudios!Q31+'Apartamento 1h'!Q31+'Apartamento 2h'!Q31+'Penthouse 1h'!Q31+'Penthouse 2H'!Q31+Villas!Q31</f>
        <v>874885.50471337535</v>
      </c>
      <c r="R40" s="78">
        <f>P40+'ENTRADA DE DATOS'!$H$21</f>
        <v>5.5E-2</v>
      </c>
      <c r="S40" s="72">
        <f>Estudios!S31+'Apartamento 1h'!S31+'Apartamento 2h'!S31+'Penthouse 1h'!S31+'Penthouse 2H'!S31+Villas!S31</f>
        <v>914975.19492935552</v>
      </c>
      <c r="T40" s="78">
        <f>R40+'ENTRADA DE DATOS'!$H$21</f>
        <v>5.5E-2</v>
      </c>
      <c r="U40" s="72">
        <f>Estudios!U31+'Apartamento 1h'!U31+'Apartamento 2h'!U31+'Penthouse 1h'!U31+'Penthouse 2H'!U31+Villas!U31</f>
        <v>956318.51855208923</v>
      </c>
      <c r="V40" s="78">
        <f>T40+'ENTRADA DE DATOS'!$H$21</f>
        <v>5.5E-2</v>
      </c>
      <c r="W40" s="73">
        <f t="shared" si="0"/>
        <v>7846388.8370823972</v>
      </c>
    </row>
    <row r="41" spans="2:23" ht="15.75" customHeight="1">
      <c r="B41" s="79" t="s">
        <v>61</v>
      </c>
      <c r="C41" s="72">
        <f>Estudios!C32+'Apartamento 1h'!C32+'Apartamento 2h'!C32+'Penthouse 1h'!C32+'Penthouse 2H'!C32+Villas!C32</f>
        <v>341817.9375</v>
      </c>
      <c r="D41" s="78">
        <f>'ENTRADA DE DATOS'!B22</f>
        <v>0.03</v>
      </c>
      <c r="E41" s="72">
        <f>Estudios!E32+'Apartamento 1h'!E32+'Apartamento 2h'!E32+'Penthouse 1h'!E32+'Penthouse 2H'!E32+Villas!E32</f>
        <v>359382.12075</v>
      </c>
      <c r="F41" s="78">
        <f>D41+'ENTRADA DE DATOS'!$H$22</f>
        <v>0.03</v>
      </c>
      <c r="G41" s="72">
        <f>Estudios!G32+'Apartamento 1h'!G32+'Apartamento 2h'!G32+'Penthouse 1h'!G32+'Penthouse 2H'!G32+Villas!G32</f>
        <v>377512.14415500005</v>
      </c>
      <c r="H41" s="78">
        <f>F41+'ENTRADA DE DATOS'!$H$22</f>
        <v>0.03</v>
      </c>
      <c r="I41" s="72">
        <f>Estudios!I32+'Apartamento 1h'!I32+'Apartamento 2h'!I32+'Penthouse 1h'!I32+'Penthouse 2H'!I32+Villas!I32</f>
        <v>396223.61564790003</v>
      </c>
      <c r="J41" s="78">
        <f>H41+'ENTRADA DE DATOS'!$H$22</f>
        <v>0.03</v>
      </c>
      <c r="K41" s="72">
        <f>Estudios!K32+'Apartamento 1h'!K32+'Apartamento 2h'!K32+'Penthouse 1h'!K32+'Penthouse 2H'!K32+Villas!K32</f>
        <v>415532.54114285408</v>
      </c>
      <c r="L41" s="78">
        <f>J41+'ENTRADA DE DATOS'!$H$22</f>
        <v>0.03</v>
      </c>
      <c r="M41" s="72">
        <f>Estudios!M32+'Apartamento 1h'!M32+'Apartamento 2h'!M32+'Penthouse 1h'!M32+'Penthouse 2H'!M32+Villas!M32</f>
        <v>435455.3342113471</v>
      </c>
      <c r="N41" s="78">
        <f>L41+'ENTRADA DE DATOS'!$H$22</f>
        <v>0.03</v>
      </c>
      <c r="O41" s="72">
        <f>Estudios!O32+'Apartamento 1h'!O32+'Apartamento 2h'!O32+'Penthouse 1h'!O32+'Penthouse 2H'!O32+Villas!O32</f>
        <v>456008.82598612271</v>
      </c>
      <c r="P41" s="78">
        <f>N41+'ENTRADA DE DATOS'!$H$22</f>
        <v>0.03</v>
      </c>
      <c r="Q41" s="72">
        <f>Estudios!Q32+'Apartamento 1h'!Q32+'Apartamento 2h'!Q32+'Penthouse 1h'!Q32+'Penthouse 2H'!Q32+Villas!Q32</f>
        <v>477210.27529820474</v>
      </c>
      <c r="R41" s="78">
        <f>P41+'ENTRADA DE DATOS'!$H$22</f>
        <v>0.03</v>
      </c>
      <c r="S41" s="72">
        <f>Estudios!S32+'Apartamento 1h'!S32+'Apartamento 2h'!S32+'Penthouse 1h'!S32+'Penthouse 2H'!S32+Villas!S32</f>
        <v>499077.37905237562</v>
      </c>
      <c r="T41" s="78">
        <f>R41+'ENTRADA DE DATOS'!$H$22</f>
        <v>0.03</v>
      </c>
      <c r="U41" s="72">
        <f>Estudios!U32+'Apartamento 1h'!U32+'Apartamento 2h'!U32+'Penthouse 1h'!U32+'Penthouse 2H'!U32+Villas!U32</f>
        <v>521628.28284659411</v>
      </c>
      <c r="V41" s="78">
        <f>T41+'ENTRADA DE DATOS'!$H$22</f>
        <v>0.03</v>
      </c>
      <c r="W41" s="73">
        <f t="shared" si="0"/>
        <v>4279848.4565903982</v>
      </c>
    </row>
    <row r="42" spans="2:23" ht="15.75" customHeight="1">
      <c r="B42" s="79" t="s">
        <v>62</v>
      </c>
      <c r="C42" s="72">
        <f>Estudios!C33+'Apartamento 1h'!C33+'Apartamento 2h'!C33+'Penthouse 1h'!C33+'Penthouse 2H'!C33+Villas!C33</f>
        <v>569696.5625</v>
      </c>
      <c r="D42" s="78">
        <f>'ENTRADA DE DATOS'!B23</f>
        <v>0.05</v>
      </c>
      <c r="E42" s="72">
        <f>Estudios!E33+'Apartamento 1h'!E33+'Apartamento 2h'!E33+'Penthouse 1h'!E33+'Penthouse 2H'!E33+Villas!E33</f>
        <v>598970.20125000016</v>
      </c>
      <c r="F42" s="78">
        <f>D42+'ENTRADA DE DATOS'!$H$23</f>
        <v>0.05</v>
      </c>
      <c r="G42" s="72">
        <f>Estudios!G33+'Apartamento 1h'!G33+'Apartamento 2h'!G33+'Penthouse 1h'!G33+'Penthouse 2H'!G33+Villas!G33</f>
        <v>629186.90692500013</v>
      </c>
      <c r="H42" s="78">
        <f>F42+'ENTRADA DE DATOS'!$H$23</f>
        <v>0.05</v>
      </c>
      <c r="I42" s="72">
        <f>Estudios!I33+'Apartamento 1h'!I33+'Apartamento 2h'!I33+'Penthouse 1h'!I33+'Penthouse 2H'!I33+Villas!I33</f>
        <v>660372.69274650014</v>
      </c>
      <c r="J42" s="78">
        <f>H42+'ENTRADA DE DATOS'!$H$23</f>
        <v>0.05</v>
      </c>
      <c r="K42" s="72">
        <f>Estudios!K33+'Apartamento 1h'!K33+'Apartamento 2h'!K33+'Penthouse 1h'!K33+'Penthouse 2H'!K33+Villas!K33</f>
        <v>692554.23523809016</v>
      </c>
      <c r="L42" s="78">
        <f>J42+'ENTRADA DE DATOS'!$H$23</f>
        <v>0.05</v>
      </c>
      <c r="M42" s="72">
        <f>Estudios!M33+'Apartamento 1h'!M33+'Apartamento 2h'!M33+'Penthouse 1h'!M33+'Penthouse 2H'!M33+Villas!M33</f>
        <v>725758.89035224519</v>
      </c>
      <c r="N42" s="78">
        <f>L42+'ENTRADA DE DATOS'!$H$23</f>
        <v>0.05</v>
      </c>
      <c r="O42" s="72">
        <f>Estudios!O33+'Apartamento 1h'!O33+'Apartamento 2h'!O33+'Penthouse 1h'!O33+'Penthouse 2H'!O33+Villas!O33</f>
        <v>760014.70997687127</v>
      </c>
      <c r="P42" s="78">
        <f>N42+'ENTRADA DE DATOS'!$H$23</f>
        <v>0.05</v>
      </c>
      <c r="Q42" s="72">
        <f>Estudios!Q33+'Apartamento 1h'!Q33+'Apartamento 2h'!Q33+'Penthouse 1h'!Q33+'Penthouse 2H'!Q33+Villas!Q33</f>
        <v>795350.45883034135</v>
      </c>
      <c r="R42" s="78">
        <f>P42+'ENTRADA DE DATOS'!$H$23</f>
        <v>0.05</v>
      </c>
      <c r="S42" s="72">
        <f>Estudios!S33+'Apartamento 1h'!S33+'Apartamento 2h'!S33+'Penthouse 1h'!S33+'Penthouse 2H'!S33+Villas!S33</f>
        <v>831795.63175395958</v>
      </c>
      <c r="T42" s="78">
        <f>R42+'ENTRADA DE DATOS'!$H$23</f>
        <v>0.05</v>
      </c>
      <c r="U42" s="72">
        <f>Estudios!U33+'Apartamento 1h'!U33+'Apartamento 2h'!U33+'Penthouse 1h'!U33+'Penthouse 2H'!U33+Villas!U33</f>
        <v>869380.47141099023</v>
      </c>
      <c r="V42" s="78">
        <f>T42+'ENTRADA DE DATOS'!$H$23</f>
        <v>0.05</v>
      </c>
      <c r="W42" s="73">
        <f t="shared" si="0"/>
        <v>7133080.760983998</v>
      </c>
    </row>
    <row r="43" spans="2:23" ht="15.75" customHeight="1">
      <c r="B43" s="79" t="s">
        <v>63</v>
      </c>
      <c r="C43" s="72">
        <f>Estudios!C34+'Apartamento 1h'!C34+'Apartamento 2h'!C34+'Penthouse 1h'!C34+'Penthouse 2H'!C34+Villas!C34</f>
        <v>387393.66249999998</v>
      </c>
      <c r="D43" s="179">
        <f>'ENTRADA DE DATOS'!B24</f>
        <v>3.4000000000000002E-2</v>
      </c>
      <c r="E43" s="72">
        <f>Estudios!E34+'Apartamento 1h'!E34+'Apartamento 2h'!E34+'Penthouse 1h'!E34+'Penthouse 2H'!E34+Villas!E34</f>
        <v>407299.7368500001</v>
      </c>
      <c r="F43" s="78">
        <f>D43+'ENTRADA DE DATOS'!$H$24</f>
        <v>3.4000000000000002E-2</v>
      </c>
      <c r="G43" s="72">
        <f>Estudios!G34+'Apartamento 1h'!G34+'Apartamento 2h'!G34+'Penthouse 1h'!G34+'Penthouse 2H'!G34+Villas!G34</f>
        <v>427847.09670900006</v>
      </c>
      <c r="H43" s="78">
        <f>F43+'ENTRADA DE DATOS'!$H$24</f>
        <v>3.4000000000000002E-2</v>
      </c>
      <c r="I43" s="72">
        <f>Estudios!I34+'Apartamento 1h'!I34+'Apartamento 2h'!I34+'Penthouse 1h'!I34+'Penthouse 2H'!I34+Villas!I34</f>
        <v>449053.43106762005</v>
      </c>
      <c r="J43" s="78">
        <f>H43+'ENTRADA DE DATOS'!$H$24</f>
        <v>3.4000000000000002E-2</v>
      </c>
      <c r="K43" s="72">
        <f>Estudios!K34+'Apartamento 1h'!K34+'Apartamento 2h'!K34+'Penthouse 1h'!K34+'Penthouse 2H'!K34+Villas!K34</f>
        <v>470936.87996190134</v>
      </c>
      <c r="L43" s="78">
        <f>J43+'ENTRADA DE DATOS'!$H$24</f>
        <v>3.4000000000000002E-2</v>
      </c>
      <c r="M43" s="72">
        <f>Estudios!M34+'Apartamento 1h'!M34+'Apartamento 2h'!M34+'Penthouse 1h'!M34+'Penthouse 2H'!M34+Villas!M34</f>
        <v>493516.04543952673</v>
      </c>
      <c r="N43" s="78">
        <f>L43+'ENTRADA DE DATOS'!$H$24</f>
        <v>3.4000000000000002E-2</v>
      </c>
      <c r="O43" s="72">
        <f>Estudios!O34+'Apartamento 1h'!O34+'Apartamento 2h'!O34+'Penthouse 1h'!O34+'Penthouse 2H'!O34+Villas!O34</f>
        <v>516810.00278427242</v>
      </c>
      <c r="P43" s="78">
        <f>N43+'ENTRADA DE DATOS'!$H$24</f>
        <v>3.4000000000000002E-2</v>
      </c>
      <c r="Q43" s="72">
        <f>Estudios!Q34+'Apartamento 1h'!Q34+'Apartamento 2h'!Q34+'Penthouse 1h'!Q34+'Penthouse 2H'!Q34+Villas!Q34</f>
        <v>540838.31200463208</v>
      </c>
      <c r="R43" s="78">
        <f>P43+'ENTRADA DE DATOS'!$H$24</f>
        <v>3.4000000000000002E-2</v>
      </c>
      <c r="S43" s="72">
        <f>Estudios!S34+'Apartamento 1h'!S34+'Apartamento 2h'!S34+'Penthouse 1h'!S34+'Penthouse 2H'!S34+Villas!S34</f>
        <v>565621.0295926925</v>
      </c>
      <c r="T43" s="78">
        <f>R43+'ENTRADA DE DATOS'!$H$24</f>
        <v>3.4000000000000002E-2</v>
      </c>
      <c r="U43" s="72">
        <f>Estudios!U34+'Apartamento 1h'!U34+'Apartamento 2h'!U34+'Penthouse 1h'!U34+'Penthouse 2H'!U34+Villas!U34</f>
        <v>591178.72055947338</v>
      </c>
      <c r="V43" s="78">
        <f>T43+'ENTRADA DE DATOS'!$H$24</f>
        <v>3.4000000000000002E-2</v>
      </c>
      <c r="W43" s="73">
        <f t="shared" si="0"/>
        <v>4850494.9174691187</v>
      </c>
    </row>
    <row r="44" spans="2:23" ht="15.75" customHeight="1" thickBot="1">
      <c r="B44" s="217" t="s">
        <v>64</v>
      </c>
      <c r="C44" s="218">
        <f>SUM(C37,C38,C39,C40,C41,C42,C43)</f>
        <v>3748603.3812500001</v>
      </c>
      <c r="D44" s="219">
        <f>C44/C31</f>
        <v>0.32900000000000001</v>
      </c>
      <c r="E44" s="218">
        <f>SUM(E37:E43)</f>
        <v>3941223.9242249997</v>
      </c>
      <c r="F44" s="219">
        <f>E44/E31</f>
        <v>0.32899999999999996</v>
      </c>
      <c r="G44" s="218">
        <f>SUM(G37,G38,G39,G40,G41,G42,G43)</f>
        <v>4140049.8475665003</v>
      </c>
      <c r="H44" s="219">
        <f>G44/G31</f>
        <v>0.32899999999999996</v>
      </c>
      <c r="I44" s="218">
        <f>SUM(I37,I38,I39,I40,I41,I42,I43)</f>
        <v>4345252.3182719704</v>
      </c>
      <c r="J44" s="219">
        <f>I44/I31</f>
        <v>0.32900000000000001</v>
      </c>
      <c r="K44" s="218">
        <f>SUM(K37,K38,K39,K40,K41,K42,K43)</f>
        <v>4557006.8678666335</v>
      </c>
      <c r="L44" s="219">
        <f>K44/K31</f>
        <v>0.32900000000000001</v>
      </c>
      <c r="M44" s="218">
        <f>SUM(M37,M38,M39,M40,M41,M42,M43)</f>
        <v>4775493.4985177731</v>
      </c>
      <c r="N44" s="219">
        <f>M44/M31</f>
        <v>0.32899999999999996</v>
      </c>
      <c r="O44" s="218">
        <f>SUM(O37,O38,O39,O40,O41,O42,O43)</f>
        <v>5000896.7916478133</v>
      </c>
      <c r="P44" s="219">
        <f>O44/O31</f>
        <v>0.32900000000000007</v>
      </c>
      <c r="Q44" s="218">
        <f>SUM(Q37,Q38,Q39,Q40,Q41,Q42,Q43)</f>
        <v>5233406.0191036453</v>
      </c>
      <c r="R44" s="219">
        <f>Q44/Q31</f>
        <v>0.32899999999999996</v>
      </c>
      <c r="S44" s="218">
        <f>SUM(S37,S38,S39,S40,S41,S42,S43)</f>
        <v>5473215.256941054</v>
      </c>
      <c r="T44" s="219">
        <f>S44/S31</f>
        <v>0.32900000000000001</v>
      </c>
      <c r="U44" s="218">
        <f>SUM(U37,U38,U39,U40,U41,U42,U43)</f>
        <v>5720523.5018843161</v>
      </c>
      <c r="V44" s="219">
        <f>U44/U31</f>
        <v>0.32900000000000007</v>
      </c>
      <c r="W44" s="220">
        <f>SUM(W37,W38,W39,W40,W41,W42,W43)</f>
        <v>46935671.407274708</v>
      </c>
    </row>
    <row r="45" spans="2:23" ht="15.75" customHeight="1" thickTop="1" thickBot="1">
      <c r="B45" s="80"/>
      <c r="C45" s="84"/>
      <c r="D45" s="81"/>
      <c r="E45" s="84"/>
      <c r="F45" s="81"/>
      <c r="G45" s="84"/>
      <c r="H45" s="81"/>
      <c r="I45" s="84"/>
      <c r="J45" s="81"/>
      <c r="K45" s="84"/>
      <c r="L45" s="81"/>
      <c r="M45" s="84"/>
      <c r="N45" s="81"/>
      <c r="O45" s="84"/>
      <c r="P45" s="81"/>
      <c r="Q45" s="84"/>
      <c r="R45" s="81"/>
      <c r="S45" s="84"/>
      <c r="T45" s="81"/>
      <c r="U45" s="84"/>
      <c r="V45" s="81"/>
      <c r="W45" s="85"/>
    </row>
    <row r="46" spans="2:23" ht="15.75" customHeight="1" thickBot="1">
      <c r="B46" s="217" t="s">
        <v>65</v>
      </c>
      <c r="C46" s="218">
        <f>C34-C44</f>
        <v>5138662.9937500004</v>
      </c>
      <c r="D46" s="219">
        <f>C46/C31</f>
        <v>0.45100000000000001</v>
      </c>
      <c r="E46" s="218">
        <f>E34-E44</f>
        <v>5402711.2152749998</v>
      </c>
      <c r="F46" s="219">
        <f>E46/E31</f>
        <v>0.45099999999999996</v>
      </c>
      <c r="G46" s="218">
        <f>G34-G44</f>
        <v>5675265.9004635029</v>
      </c>
      <c r="H46" s="219">
        <f>G46/G31</f>
        <v>0.45100000000000012</v>
      </c>
      <c r="I46" s="218">
        <f>I34-I44</f>
        <v>5956561.6885734294</v>
      </c>
      <c r="J46" s="219">
        <f>I46/I31</f>
        <v>0.45099999999999996</v>
      </c>
      <c r="K46" s="218">
        <f>K34-K44</f>
        <v>6246839.2018475737</v>
      </c>
      <c r="L46" s="219">
        <f>K46/K31</f>
        <v>0.45100000000000001</v>
      </c>
      <c r="M46" s="218">
        <f>M34-M44</f>
        <v>6546345.1909772521</v>
      </c>
      <c r="N46" s="219">
        <f>M46/M31</f>
        <v>0.45100000000000001</v>
      </c>
      <c r="O46" s="218">
        <f>O34-O44</f>
        <v>6855332.6839913772</v>
      </c>
      <c r="P46" s="219">
        <f>O46/O31</f>
        <v>0.45099999999999996</v>
      </c>
      <c r="Q46" s="218">
        <f>Q34-Q44</f>
        <v>7174061.1386496788</v>
      </c>
      <c r="R46" s="219">
        <f>Q46/Q31</f>
        <v>0.45100000000000001</v>
      </c>
      <c r="S46" s="218">
        <f>S34-S44</f>
        <v>7502796.5984207131</v>
      </c>
      <c r="T46" s="219">
        <f>S46/S31</f>
        <v>0.4509999999999999</v>
      </c>
      <c r="U46" s="218">
        <f>U34-U44</f>
        <v>7841811.8521271301</v>
      </c>
      <c r="V46" s="219">
        <f>U46/U31</f>
        <v>0.45099999999999996</v>
      </c>
      <c r="W46" s="220">
        <f>W34-W44</f>
        <v>64340388.464075655</v>
      </c>
    </row>
    <row r="47" spans="2:23" ht="15.75" customHeight="1" thickTop="1" thickBot="1">
      <c r="B47" s="80"/>
      <c r="C47" s="86"/>
      <c r="D47" s="69"/>
      <c r="E47" s="86"/>
      <c r="F47" s="69"/>
      <c r="G47" s="86"/>
      <c r="H47" s="69"/>
      <c r="I47" s="86"/>
      <c r="J47" s="69"/>
      <c r="K47" s="86"/>
      <c r="L47" s="69"/>
      <c r="M47" s="86"/>
      <c r="N47" s="69"/>
      <c r="O47" s="86"/>
      <c r="P47" s="69"/>
      <c r="Q47" s="86"/>
      <c r="R47" s="69"/>
      <c r="S47" s="86"/>
      <c r="T47" s="69"/>
      <c r="U47" s="86"/>
      <c r="V47" s="69"/>
      <c r="W47" s="87"/>
    </row>
    <row r="48" spans="2:23" ht="15.75" customHeight="1" thickBot="1">
      <c r="B48" s="180" t="s">
        <v>66</v>
      </c>
      <c r="C48" s="88"/>
      <c r="D48" s="76"/>
      <c r="E48" s="88"/>
      <c r="F48" s="76"/>
      <c r="G48" s="88"/>
      <c r="H48" s="76"/>
      <c r="I48" s="88"/>
      <c r="J48" s="76"/>
      <c r="K48" s="88"/>
      <c r="L48" s="76"/>
      <c r="M48" s="88"/>
      <c r="N48" s="76"/>
      <c r="O48" s="88"/>
      <c r="P48" s="76"/>
      <c r="Q48" s="88"/>
      <c r="R48" s="76"/>
      <c r="S48" s="88"/>
      <c r="T48" s="76"/>
      <c r="U48" s="88"/>
      <c r="V48" s="76"/>
      <c r="W48" s="89"/>
    </row>
    <row r="49" spans="2:23" ht="15.75" customHeight="1">
      <c r="B49" s="5" t="s">
        <v>67</v>
      </c>
      <c r="C49" s="72">
        <f>Estudios!C40+'Apartamento 1h'!C40+'Apartamento 2h'!C40+'Penthouse 1h'!C40+'Penthouse 2H'!C40+Villas!C40</f>
        <v>513866.29937499994</v>
      </c>
      <c r="D49" s="78">
        <f>'ENTRADA DE DATOS'!B28</f>
        <v>0.1</v>
      </c>
      <c r="E49" s="72">
        <f>Estudios!E40+'Apartamento 1h'!E40+'Apartamento 2h'!E40+'Penthouse 1h'!E40+'Penthouse 2H'!E40+Villas!E40</f>
        <v>540271.12152749998</v>
      </c>
      <c r="F49" s="78">
        <f>D49</f>
        <v>0.1</v>
      </c>
      <c r="G49" s="72">
        <f>Estudios!G40+'Apartamento 1h'!G40+'Apartamento 2h'!G40+'Penthouse 1h'!G40+'Penthouse 2H'!G40+Villas!G40</f>
        <v>567526.59004635003</v>
      </c>
      <c r="H49" s="78">
        <f>F49</f>
        <v>0.1</v>
      </c>
      <c r="I49" s="72">
        <f>Estudios!I40+'Apartamento 1h'!I40+'Apartamento 2h'!I40+'Penthouse 1h'!I40+'Penthouse 2H'!I40+Villas!I40</f>
        <v>595656.16885734303</v>
      </c>
      <c r="J49" s="78">
        <f>H49</f>
        <v>0.1</v>
      </c>
      <c r="K49" s="72">
        <f>Estudios!K40+'Apartamento 1h'!K40+'Apartamento 2h'!K40+'Penthouse 1h'!K40+'Penthouse 2H'!K40+Villas!K40</f>
        <v>624683.92018475733</v>
      </c>
      <c r="L49" s="78">
        <f>J49</f>
        <v>0.1</v>
      </c>
      <c r="M49" s="72">
        <f>Estudios!M40+'Apartamento 1h'!M40+'Apartamento 2h'!M40+'Penthouse 1h'!M40+'Penthouse 2H'!M40+Villas!M40</f>
        <v>654634.51909772516</v>
      </c>
      <c r="N49" s="78">
        <f>L49</f>
        <v>0.1</v>
      </c>
      <c r="O49" s="72">
        <f>Estudios!O40+'Apartamento 1h'!O40+'Apartamento 2h'!O40+'Penthouse 1h'!O40+'Penthouse 2H'!O40+Villas!O40</f>
        <v>685533.268399138</v>
      </c>
      <c r="P49" s="78">
        <f>N49</f>
        <v>0.1</v>
      </c>
      <c r="Q49" s="72">
        <f>Estudios!Q40+'Apartamento 1h'!Q40+'Apartamento 2h'!Q40+'Penthouse 1h'!Q40+'Penthouse 2H'!Q40+Villas!Q40</f>
        <v>717406.11386496795</v>
      </c>
      <c r="R49" s="78">
        <f>P49</f>
        <v>0.1</v>
      </c>
      <c r="S49" s="72">
        <f>Estudios!S40+'Apartamento 1h'!S40+'Apartamento 2h'!S40+'Penthouse 1h'!S40+'Penthouse 2H'!S40+Villas!S40</f>
        <v>750279.65984207147</v>
      </c>
      <c r="T49" s="78">
        <f>R49</f>
        <v>0.1</v>
      </c>
      <c r="U49" s="72">
        <f>Estudios!U40+'Apartamento 1h'!U40+'Apartamento 2h'!U40+'Penthouse 1h'!U40+'Penthouse 2H'!U40+Villas!U40</f>
        <v>784181.18521271297</v>
      </c>
      <c r="V49" s="78">
        <f>T49</f>
        <v>0.1</v>
      </c>
      <c r="W49" s="73">
        <f t="shared" ref="W49:W55" si="1">SUM(C49,E49,G49,I49,K49,M49,O49,Q49,S49,U49)</f>
        <v>6434038.8464075644</v>
      </c>
    </row>
    <row r="50" spans="2:23" ht="15.75" customHeight="1" thickBot="1">
      <c r="B50" s="217" t="s">
        <v>68</v>
      </c>
      <c r="C50" s="218">
        <f>C46-C49</f>
        <v>4624796.6943750009</v>
      </c>
      <c r="D50" s="219">
        <f>C50/C31</f>
        <v>0.40590000000000009</v>
      </c>
      <c r="E50" s="218">
        <f>E46-E49</f>
        <v>4862440.0937475003</v>
      </c>
      <c r="F50" s="219">
        <f>E50/E31</f>
        <v>0.40590000000000004</v>
      </c>
      <c r="G50" s="218">
        <f>G46-G49</f>
        <v>5107739.3104171529</v>
      </c>
      <c r="H50" s="219">
        <f>G50/G31</f>
        <v>0.40590000000000015</v>
      </c>
      <c r="I50" s="218">
        <f>I46-I49</f>
        <v>5360905.5197160859</v>
      </c>
      <c r="J50" s="219">
        <f>I50/I31</f>
        <v>0.40589999999999993</v>
      </c>
      <c r="K50" s="218">
        <f>K46-K49</f>
        <v>5622155.2816628162</v>
      </c>
      <c r="L50" s="219">
        <f>K50/K31</f>
        <v>0.40590000000000004</v>
      </c>
      <c r="M50" s="218">
        <f>M46-M49</f>
        <v>5891710.6718795272</v>
      </c>
      <c r="N50" s="219">
        <f>M50/M31</f>
        <v>0.40590000000000004</v>
      </c>
      <c r="O50" s="218">
        <f>O46-O49</f>
        <v>6169799.4155922392</v>
      </c>
      <c r="P50" s="219">
        <f>O50/O31</f>
        <v>0.40589999999999998</v>
      </c>
      <c r="Q50" s="218">
        <f>Q46-Q49</f>
        <v>6456655.0247847112</v>
      </c>
      <c r="R50" s="219">
        <f>Q50/Q31</f>
        <v>0.40590000000000004</v>
      </c>
      <c r="S50" s="218">
        <f>S46-S49</f>
        <v>6752516.938578642</v>
      </c>
      <c r="T50" s="219">
        <f>S50/S31</f>
        <v>0.40589999999999993</v>
      </c>
      <c r="U50" s="218">
        <f>U46-U49</f>
        <v>7057630.6669144174</v>
      </c>
      <c r="V50" s="219">
        <f>U50/U31</f>
        <v>0.40589999999999998</v>
      </c>
      <c r="W50" s="220">
        <f t="shared" si="1"/>
        <v>57906349.6176681</v>
      </c>
    </row>
    <row r="51" spans="2:23" ht="15.75" customHeight="1" thickTop="1">
      <c r="B51" s="79" t="s">
        <v>69</v>
      </c>
      <c r="C51" s="72">
        <f>Estudios!C42+'Apartamento 1h'!C42+'Apartamento 2h'!C42+'Penthouse 1h'!C42+'Penthouse 2H'!C42+Villas!C42</f>
        <v>341817.9375</v>
      </c>
      <c r="D51" s="78">
        <f>'ENTRADA DE DATOS'!B29</f>
        <v>0.03</v>
      </c>
      <c r="E51" s="72">
        <f>Estudios!E42+'Apartamento 1h'!E42+'Apartamento 2h'!E42+'Penthouse 1h'!E42+'Penthouse 2H'!E42+Villas!E42</f>
        <v>359382.12075</v>
      </c>
      <c r="F51" s="78">
        <f>D51</f>
        <v>0.03</v>
      </c>
      <c r="G51" s="72">
        <f>Estudios!G42+'Apartamento 1h'!G42+'Apartamento 2h'!G42+'Penthouse 1h'!G42+'Penthouse 2H'!G42+Villas!G42</f>
        <v>377512.14415500005</v>
      </c>
      <c r="H51" s="78">
        <f>F51</f>
        <v>0.03</v>
      </c>
      <c r="I51" s="72">
        <f>Estudios!I42+'Apartamento 1h'!I42+'Apartamento 2h'!I42+'Penthouse 1h'!I42+'Penthouse 2H'!I42+Villas!I42</f>
        <v>396223.61564790003</v>
      </c>
      <c r="J51" s="78">
        <f>H51</f>
        <v>0.03</v>
      </c>
      <c r="K51" s="72">
        <f>Estudios!K42+'Apartamento 1h'!K42+'Apartamento 2h'!K42+'Penthouse 1h'!K42+'Penthouse 2H'!K42+Villas!K42</f>
        <v>415532.54114285408</v>
      </c>
      <c r="L51" s="78">
        <f>J51</f>
        <v>0.03</v>
      </c>
      <c r="M51" s="72">
        <f>Estudios!M42+'Apartamento 1h'!M42+'Apartamento 2h'!M42+'Penthouse 1h'!M42+'Penthouse 2H'!M42+Villas!M42</f>
        <v>435455.3342113471</v>
      </c>
      <c r="N51" s="78">
        <f>L51</f>
        <v>0.03</v>
      </c>
      <c r="O51" s="72">
        <f>Estudios!O42+'Apartamento 1h'!O42+'Apartamento 2h'!O42+'Penthouse 1h'!O42+'Penthouse 2H'!O42+Villas!O42</f>
        <v>456008.82598612271</v>
      </c>
      <c r="P51" s="78">
        <f>N51</f>
        <v>0.03</v>
      </c>
      <c r="Q51" s="72">
        <f>Estudios!Q42+'Apartamento 1h'!Q42+'Apartamento 2h'!Q42+'Penthouse 1h'!Q42+'Penthouse 2H'!Q42+Villas!Q42</f>
        <v>477210.27529820474</v>
      </c>
      <c r="R51" s="78">
        <f>P51</f>
        <v>0.03</v>
      </c>
      <c r="S51" s="72">
        <f>Estudios!S42+'Apartamento 1h'!S42+'Apartamento 2h'!S42+'Penthouse 1h'!S42+'Penthouse 2H'!S42+Villas!S42</f>
        <v>499077.37905237562</v>
      </c>
      <c r="T51" s="78">
        <f>R51</f>
        <v>0.03</v>
      </c>
      <c r="U51" s="72">
        <f>Estudios!U42+'Apartamento 1h'!U42+'Apartamento 2h'!U42+'Penthouse 1h'!U42+'Penthouse 2H'!U42+Villas!U42</f>
        <v>521628.28284659411</v>
      </c>
      <c r="V51" s="78">
        <f>T51</f>
        <v>0.03</v>
      </c>
      <c r="W51" s="73">
        <f t="shared" si="1"/>
        <v>4279848.4565903982</v>
      </c>
    </row>
    <row r="52" spans="2:23" ht="15.75" customHeight="1">
      <c r="B52" s="79" t="s">
        <v>70</v>
      </c>
      <c r="C52" s="72">
        <f>Estudios!C43+'Apartamento 1h'!C43+'Apartamento 2h'!C43+'Penthouse 1h'!C43+'Penthouse 2H'!C43+Villas!C43</f>
        <v>231239.83471874997</v>
      </c>
      <c r="D52" s="78">
        <f>'ENTRADA DE DATOS'!B30</f>
        <v>0.05</v>
      </c>
      <c r="E52" s="72">
        <f>Estudios!E43+'Apartamento 1h'!E43+'Apartamento 2h'!E43+'Penthouse 1h'!E43+'Penthouse 2H'!E43+Villas!E43</f>
        <v>243122.00468737498</v>
      </c>
      <c r="F52" s="78">
        <f>D52</f>
        <v>0.05</v>
      </c>
      <c r="G52" s="72">
        <f>Estudios!G43+'Apartamento 1h'!G43+'Apartamento 2h'!G43+'Penthouse 1h'!G43+'Penthouse 2H'!G43+Villas!G43</f>
        <v>255386.96552085751</v>
      </c>
      <c r="H52" s="78">
        <f>F52</f>
        <v>0.05</v>
      </c>
      <c r="I52" s="72">
        <f>Estudios!I43+'Apartamento 1h'!I43+'Apartamento 2h'!I43+'Penthouse 1h'!I43+'Penthouse 2H'!I43+Villas!I43</f>
        <v>268045.27598580439</v>
      </c>
      <c r="J52" s="78">
        <f>H52</f>
        <v>0.05</v>
      </c>
      <c r="K52" s="72">
        <f>Estudios!K43+'Apartamento 1h'!K43+'Apartamento 2h'!K43+'Penthouse 1h'!K43+'Penthouse 2H'!K43+Villas!K43</f>
        <v>281107.76408314076</v>
      </c>
      <c r="L52" s="78">
        <f>J52</f>
        <v>0.05</v>
      </c>
      <c r="M52" s="72">
        <f>Estudios!M43+'Apartamento 1h'!M43+'Apartamento 2h'!M43+'Penthouse 1h'!M43+'Penthouse 2H'!M43+Villas!M43</f>
        <v>294585.53359397629</v>
      </c>
      <c r="N52" s="78">
        <f>L52</f>
        <v>0.05</v>
      </c>
      <c r="O52" s="72">
        <f>Estudios!O43+'Apartamento 1h'!O43+'Apartamento 2h'!O43+'Penthouse 1h'!O43+'Penthouse 2H'!O43+Villas!O43</f>
        <v>308489.97077961208</v>
      </c>
      <c r="P52" s="78">
        <f>N52</f>
        <v>0.05</v>
      </c>
      <c r="Q52" s="72">
        <f>Estudios!Q43+'Apartamento 1h'!Q43+'Apartamento 2h'!Q43+'Penthouse 1h'!Q43+'Penthouse 2H'!Q43+Villas!Q43</f>
        <v>322832.75123923557</v>
      </c>
      <c r="R52" s="78">
        <f>P52</f>
        <v>0.05</v>
      </c>
      <c r="S52" s="72">
        <f>Estudios!S43+'Apartamento 1h'!S43+'Apartamento 2h'!S43+'Penthouse 1h'!S43+'Penthouse 2H'!S43+Villas!S43</f>
        <v>337625.84692893218</v>
      </c>
      <c r="T52" s="78">
        <f>R52</f>
        <v>0.05</v>
      </c>
      <c r="U52" s="72">
        <f>Estudios!U43+'Apartamento 1h'!U43+'Apartamento 2h'!U43+'Penthouse 1h'!U43+'Penthouse 2H'!U43+Villas!U43</f>
        <v>352881.53334572085</v>
      </c>
      <c r="V52" s="78">
        <f>T52</f>
        <v>0.05</v>
      </c>
      <c r="W52" s="73">
        <f t="shared" si="1"/>
        <v>2895317.4808834046</v>
      </c>
    </row>
    <row r="53" spans="2:23" ht="15.75" customHeight="1">
      <c r="B53" s="79" t="s">
        <v>71</v>
      </c>
      <c r="C53" s="72">
        <f>Estudios!C44+'Apartamento 1h'!C44+'Apartamento 2h'!C44+'Penthouse 1h'!C44+'Penthouse 2H'!C44+Villas!C44</f>
        <v>134619</v>
      </c>
      <c r="D53" s="134">
        <f>'ENTRADA DE DATOS'!B31</f>
        <v>3.0000000000000001E-3</v>
      </c>
      <c r="E53" s="72">
        <f>Estudios!E44+'Apartamento 1h'!E44+'Apartamento 2h'!E44+'Penthouse 1h'!E44+'Penthouse 2H'!E44+Villas!E44</f>
        <v>148080.9</v>
      </c>
      <c r="F53" s="134">
        <f>D53+'ENTRADA DE DATOS'!$H$31</f>
        <v>3.3E-3</v>
      </c>
      <c r="G53" s="72">
        <f>Estudios!G44+'Apartamento 1h'!G44+'Apartamento 2h'!G44+'Penthouse 1h'!G44+'Penthouse 2H'!G44+Villas!G44</f>
        <v>161542.79999999999</v>
      </c>
      <c r="H53" s="134">
        <f>F53+'ENTRADA DE DATOS'!$H$31</f>
        <v>3.5999999999999999E-3</v>
      </c>
      <c r="I53" s="72">
        <f>Estudios!I44+'Apartamento 1h'!I44+'Apartamento 2h'!I44+'Penthouse 1h'!I44+'Penthouse 2H'!I44+Villas!I44</f>
        <v>175004.7</v>
      </c>
      <c r="J53" s="134">
        <f>H53+'ENTRADA DE DATOS'!$H$31</f>
        <v>3.8999999999999998E-3</v>
      </c>
      <c r="K53" s="72">
        <f>Estudios!K44+'Apartamento 1h'!K44+'Apartamento 2h'!K44+'Penthouse 1h'!K44+'Penthouse 2H'!K44+Villas!K44</f>
        <v>188466.59999999998</v>
      </c>
      <c r="L53" s="134">
        <f>J53+'ENTRADA DE DATOS'!$H$31</f>
        <v>4.1999999999999997E-3</v>
      </c>
      <c r="M53" s="72">
        <f>Estudios!M44+'Apartamento 1h'!M44+'Apartamento 2h'!M44+'Penthouse 1h'!M44+'Penthouse 2H'!M44+Villas!M44</f>
        <v>201928.5</v>
      </c>
      <c r="N53" s="134">
        <f>L53+'ENTRADA DE DATOS'!$H$31</f>
        <v>4.4999999999999997E-3</v>
      </c>
      <c r="O53" s="72">
        <f>Estudios!O44+'Apartamento 1h'!O44+'Apartamento 2h'!O44+'Penthouse 1h'!O44+'Penthouse 2H'!O44+Villas!O44</f>
        <v>215390.4</v>
      </c>
      <c r="P53" s="134">
        <f>N53+'ENTRADA DE DATOS'!$H$31</f>
        <v>4.7999999999999996E-3</v>
      </c>
      <c r="Q53" s="72">
        <f>Estudios!Q44+'Apartamento 1h'!Q44+'Apartamento 2h'!Q44+'Penthouse 1h'!Q44+'Penthouse 2H'!Q44+Villas!Q44</f>
        <v>228852.3</v>
      </c>
      <c r="R53" s="134">
        <f>P53+'ENTRADA DE DATOS'!$H$31</f>
        <v>5.0999999999999995E-3</v>
      </c>
      <c r="S53" s="72">
        <f>Estudios!S44+'Apartamento 1h'!S44+'Apartamento 2h'!S44+'Penthouse 1h'!S44+'Penthouse 2H'!S44+Villas!S44</f>
        <v>242314.19999999995</v>
      </c>
      <c r="T53" s="134">
        <f>R53+'ENTRADA DE DATOS'!$H$31</f>
        <v>5.3999999999999994E-3</v>
      </c>
      <c r="U53" s="72">
        <f>Estudios!U44+'Apartamento 1h'!U44+'Apartamento 2h'!U44+'Penthouse 1h'!U44+'Penthouse 2H'!U44+Villas!U44</f>
        <v>255776.09999999998</v>
      </c>
      <c r="V53" s="134">
        <f>T53+'ENTRADA DE DATOS'!$H$31</f>
        <v>5.6999999999999993E-3</v>
      </c>
      <c r="W53" s="73">
        <f t="shared" si="1"/>
        <v>1951975.5</v>
      </c>
    </row>
    <row r="54" spans="2:23" ht="15.75" customHeight="1">
      <c r="B54" s="79" t="s">
        <v>72</v>
      </c>
      <c r="C54" s="72">
        <f>Estudios!C45+'Apartamento 1h'!C45+'Apartamento 2h'!C45+'Penthouse 1h'!C45+'Penthouse 2H'!C45+Villas!C45</f>
        <v>657765</v>
      </c>
      <c r="D54" s="72"/>
      <c r="E54" s="72">
        <f>Estudios!E45+'Apartamento 1h'!E45+'Apartamento 2h'!E45+'Penthouse 1h'!E45+'Penthouse 2H'!E45+Villas!E45</f>
        <v>664342.64999999991</v>
      </c>
      <c r="F54" s="72"/>
      <c r="G54" s="72">
        <f>Estudios!G45+'Apartamento 1h'!G45+'Apartamento 2h'!G45+'Penthouse 1h'!G45+'Penthouse 2H'!G45+Villas!G45</f>
        <v>670986.07649999997</v>
      </c>
      <c r="H54" s="72"/>
      <c r="I54" s="72">
        <f>Estudios!I45+'Apartamento 1h'!I45+'Apartamento 2h'!I45+'Penthouse 1h'!I45+'Penthouse 2H'!I45+Villas!I45</f>
        <v>677695.93726499996</v>
      </c>
      <c r="J54" s="72"/>
      <c r="K54" s="72">
        <f>Estudios!K45+'Apartamento 1h'!K45+'Apartamento 2h'!K45+'Penthouse 1h'!K45+'Penthouse 2H'!K45+Villas!K45</f>
        <v>684472.89663764997</v>
      </c>
      <c r="L54" s="72"/>
      <c r="M54" s="72">
        <f>Estudios!M45+'Apartamento 1h'!M45+'Apartamento 2h'!M45+'Penthouse 1h'!M45+'Penthouse 2H'!M45+Villas!M45</f>
        <v>691317.62560402649</v>
      </c>
      <c r="N54" s="72"/>
      <c r="O54" s="72">
        <f>Estudios!O45+'Apartamento 1h'!O45+'Apartamento 2h'!O45+'Penthouse 1h'!O45+'Penthouse 2H'!O45+Villas!O45</f>
        <v>698230.80186006683</v>
      </c>
      <c r="P54" s="72"/>
      <c r="Q54" s="72">
        <f>Estudios!Q45+'Apartamento 1h'!Q45+'Apartamento 2h'!Q45+'Penthouse 1h'!Q45+'Penthouse 2H'!Q45+Villas!Q45</f>
        <v>705213.1098786674</v>
      </c>
      <c r="R54" s="72"/>
      <c r="S54" s="72">
        <f>Estudios!S45+'Apartamento 1h'!S45+'Apartamento 2h'!S45+'Penthouse 1h'!S45+'Penthouse 2H'!S45+Villas!S45</f>
        <v>712265.24097745412</v>
      </c>
      <c r="T54" s="72"/>
      <c r="U54" s="72">
        <f>Estudios!U45+'Apartamento 1h'!U45+'Apartamento 2h'!U45+'Penthouse 1h'!U45+'Penthouse 2H'!U45+Villas!U45</f>
        <v>719387.89338722872</v>
      </c>
      <c r="V54" s="72"/>
      <c r="W54" s="73">
        <f t="shared" si="1"/>
        <v>6881677.2321100924</v>
      </c>
    </row>
    <row r="55" spans="2:23" ht="15.75" customHeight="1" thickBot="1">
      <c r="B55" s="221" t="s">
        <v>73</v>
      </c>
      <c r="C55" s="222">
        <f>C50-(SUM(C51:C54))</f>
        <v>3259354.922156251</v>
      </c>
      <c r="D55" s="223">
        <f>C55/C31</f>
        <v>0.28606060986687548</v>
      </c>
      <c r="E55" s="222">
        <f>E50-(SUM(E51:E54))</f>
        <v>3447512.4183101254</v>
      </c>
      <c r="F55" s="223">
        <f>E55/E31</f>
        <v>0.28778663872722376</v>
      </c>
      <c r="G55" s="222">
        <f>G50-(SUM(G51:G54))</f>
        <v>3642311.3242412955</v>
      </c>
      <c r="H55" s="223">
        <f>G55/G31</f>
        <v>0.28944589311642044</v>
      </c>
      <c r="I55" s="222">
        <f>I50-(SUM(I51:I54))</f>
        <v>3843935.9908173815</v>
      </c>
      <c r="J55" s="223">
        <f>I55/I31</f>
        <v>0.29104292417289346</v>
      </c>
      <c r="K55" s="222">
        <f>K50-(SUM(K51:K54))</f>
        <v>4052575.4797991714</v>
      </c>
      <c r="L55" s="223">
        <f>K55/K31</f>
        <v>0.29258181335112005</v>
      </c>
      <c r="M55" s="222">
        <f>M50-(SUM(M51:M54))</f>
        <v>4268423.6784701776</v>
      </c>
      <c r="N55" s="223">
        <f>M55/M31</f>
        <v>0.29406623433841156</v>
      </c>
      <c r="O55" s="222">
        <f>O50-(SUM(O51:O54))</f>
        <v>4491679.4169664374</v>
      </c>
      <c r="P55" s="223">
        <f>O55/O31</f>
        <v>0.29549950533872749</v>
      </c>
      <c r="Q55" s="222">
        <f>Q50-(SUM(Q51:Q54))</f>
        <v>4722546.588368604</v>
      </c>
      <c r="R55" s="223">
        <f>Q55/Q31</f>
        <v>0.29688463343025401</v>
      </c>
      <c r="S55" s="222">
        <f>S50-(SUM(S51:S54))</f>
        <v>4961234.2716198806</v>
      </c>
      <c r="T55" s="223">
        <f>S55/S31</f>
        <v>0.29822435236636263</v>
      </c>
      <c r="U55" s="222">
        <f>U50-(SUM(U51:U54))</f>
        <v>5207956.8573348736</v>
      </c>
      <c r="V55" s="223">
        <f>U55/U31</f>
        <v>0.29952115492555553</v>
      </c>
      <c r="W55" s="224">
        <f t="shared" si="1"/>
        <v>41897530.948084198</v>
      </c>
    </row>
    <row r="56" spans="2:23" ht="15.75" customHeight="1" thickTop="1" thickBot="1">
      <c r="B56" s="58"/>
      <c r="C56" s="86"/>
      <c r="D56" s="69"/>
      <c r="E56" s="86"/>
      <c r="F56" s="69"/>
      <c r="G56" s="86"/>
      <c r="H56" s="69"/>
      <c r="I56" s="86"/>
      <c r="J56" s="69"/>
      <c r="K56" s="86"/>
      <c r="L56" s="69"/>
      <c r="M56" s="86"/>
      <c r="N56" s="69"/>
      <c r="O56" s="86"/>
      <c r="P56" s="69"/>
      <c r="Q56" s="86"/>
      <c r="R56" s="69"/>
      <c r="S56" s="86"/>
      <c r="T56" s="69"/>
      <c r="U56" s="86"/>
      <c r="V56" s="69"/>
      <c r="W56" s="86"/>
    </row>
    <row r="57" spans="2:23" ht="15.75" customHeight="1" thickTop="1">
      <c r="B57" s="225" t="s">
        <v>78</v>
      </c>
      <c r="C57" s="226"/>
      <c r="D57" s="226"/>
      <c r="E57" s="226"/>
      <c r="F57" s="226"/>
      <c r="G57" s="226"/>
      <c r="H57" s="226"/>
      <c r="I57" s="226"/>
      <c r="J57" s="226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</row>
    <row r="58" spans="2:23" ht="15.75" customHeight="1">
      <c r="B58" s="95" t="s">
        <v>79</v>
      </c>
      <c r="C58" s="96">
        <f>Estudios!C52</f>
        <v>12740.438662500001</v>
      </c>
      <c r="D58" s="39"/>
      <c r="E58" s="96">
        <f>Estudios!E52</f>
        <v>13423.329356850003</v>
      </c>
      <c r="F58" s="39"/>
      <c r="G58" s="96">
        <f>Estudios!G52</f>
        <v>14129.844403509003</v>
      </c>
      <c r="H58" s="39"/>
      <c r="I58" s="96">
        <f>Estudios!I52</f>
        <v>14860.637521291623</v>
      </c>
      <c r="J58" s="39"/>
      <c r="K58" s="96">
        <f>Estudios!K52</f>
        <v>15616.379116234149</v>
      </c>
      <c r="L58" s="39"/>
      <c r="M58" s="96">
        <f>Estudios!M52</f>
        <v>16397.756687477948</v>
      </c>
      <c r="N58" s="39"/>
      <c r="O58" s="96">
        <f>Estudios!O52</f>
        <v>17205.475242712244</v>
      </c>
      <c r="P58" s="39"/>
      <c r="Q58" s="96">
        <f>Estudios!Q52</f>
        <v>18040.257723396</v>
      </c>
      <c r="R58" s="39"/>
      <c r="S58" s="96">
        <f>Estudios!S52</f>
        <v>18902.845439984267</v>
      </c>
      <c r="T58" s="39"/>
      <c r="U58" s="96">
        <f>Estudios!U52</f>
        <v>19793.998517388689</v>
      </c>
      <c r="V58" s="39"/>
      <c r="W58" s="96">
        <f>Estudios!W52</f>
        <v>161110.96267134391</v>
      </c>
    </row>
    <row r="59" spans="2:23" ht="15.75" customHeight="1">
      <c r="B59" s="95" t="s">
        <v>80</v>
      </c>
      <c r="C59" s="96">
        <f>'Apartamento 1h'!C52</f>
        <v>13195.947956249996</v>
      </c>
      <c r="D59" s="39"/>
      <c r="E59" s="96">
        <f>'Apartamento 1h'!E52</f>
        <v>13923.616358924999</v>
      </c>
      <c r="F59" s="39"/>
      <c r="G59" s="96">
        <f>'Apartamento 1h'!G52</f>
        <v>14676.936518524502</v>
      </c>
      <c r="H59" s="39"/>
      <c r="I59" s="96">
        <f>'Apartamento 1h'!I52</f>
        <v>15456.619263964412</v>
      </c>
      <c r="J59" s="39"/>
      <c r="K59" s="96">
        <f>'Apartamento 1h'!K52</f>
        <v>16263.393578074503</v>
      </c>
      <c r="L59" s="39"/>
      <c r="M59" s="96">
        <f>'Apartamento 1h'!M52</f>
        <v>17098.007039238022</v>
      </c>
      <c r="N59" s="39"/>
      <c r="O59" s="96">
        <f>'Apartamento 1h'!O52</f>
        <v>17961.226273433396</v>
      </c>
      <c r="P59" s="39"/>
      <c r="Q59" s="96">
        <f>'Apartamento 1h'!Q52</f>
        <v>18853.837416917602</v>
      </c>
      <c r="R59" s="39"/>
      <c r="S59" s="96">
        <f>'Apartamento 1h'!S52</f>
        <v>19776.646589795873</v>
      </c>
      <c r="T59" s="39"/>
      <c r="U59" s="96">
        <f>'Apartamento 1h'!U52</f>
        <v>20730.48038072823</v>
      </c>
      <c r="V59" s="39"/>
      <c r="W59" s="96">
        <f>'Apartamento 1h'!W52</f>
        <v>167936.71137585156</v>
      </c>
    </row>
    <row r="60" spans="2:23" ht="15.75" customHeight="1">
      <c r="B60" s="95" t="s">
        <v>81</v>
      </c>
      <c r="C60" s="96">
        <f>'Apartamento 2h'!C52</f>
        <v>20233.513012500003</v>
      </c>
      <c r="D60" s="39"/>
      <c r="E60" s="96">
        <f>'Apartamento 2h'!E52</f>
        <v>21365.765373450005</v>
      </c>
      <c r="F60" s="39"/>
      <c r="G60" s="96">
        <f>'Apartamento 2h'!G52</f>
        <v>22538.187723632993</v>
      </c>
      <c r="H60" s="39"/>
      <c r="I60" s="96">
        <f>'Apartamento 2h'!I52</f>
        <v>23751.893926673947</v>
      </c>
      <c r="J60" s="39"/>
      <c r="K60" s="96">
        <f>'Apartamento 2h'!K52</f>
        <v>25008.02629959707</v>
      </c>
      <c r="L60" s="39"/>
      <c r="M60" s="96">
        <f>'Apartamento 2h'!M52</f>
        <v>26307.756305084949</v>
      </c>
      <c r="N60" s="39"/>
      <c r="O60" s="96">
        <f>'Apartamento 2h'!O52</f>
        <v>27652.285260043202</v>
      </c>
      <c r="P60" s="39"/>
      <c r="Q60" s="96">
        <f>'Apartamento 2h'!Q52</f>
        <v>29042.845060846117</v>
      </c>
      <c r="R60" s="39"/>
      <c r="S60" s="96">
        <f>'Apartamento 2h'!S52</f>
        <v>30480.698925647226</v>
      </c>
      <c r="T60" s="39"/>
      <c r="U60" s="96">
        <f>'Apartamento 2h'!U52</f>
        <v>31967.142154146801</v>
      </c>
      <c r="V60" s="96"/>
      <c r="W60" s="96">
        <f>'Apartamento 2h'!W52</f>
        <v>258348.11404162229</v>
      </c>
    </row>
    <row r="61" spans="2:23" ht="12.75">
      <c r="B61" s="95" t="s">
        <v>82</v>
      </c>
      <c r="C61" s="96">
        <f>'Penthouse 1h'!C52</f>
        <v>29170.568775</v>
      </c>
      <c r="D61" s="39"/>
      <c r="E61" s="96">
        <f>'Penthouse 1h'!E52</f>
        <v>30695.897385900018</v>
      </c>
      <c r="F61" s="39"/>
      <c r="G61" s="96">
        <f>'Penthouse 1h'!G52</f>
        <v>32274.111513725995</v>
      </c>
      <c r="H61" s="39"/>
      <c r="I61" s="96">
        <f>'Penthouse 1h'!I52</f>
        <v>33906.673193710689</v>
      </c>
      <c r="J61" s="39"/>
      <c r="K61" s="96">
        <f>'Penthouse 1h'!K52</f>
        <v>35595.081769749268</v>
      </c>
      <c r="L61" s="39"/>
      <c r="M61" s="96">
        <f>'Penthouse 1h'!M52</f>
        <v>37340.874801746497</v>
      </c>
      <c r="N61" s="39"/>
      <c r="O61" s="96">
        <f>'Penthouse 1h'!O52</f>
        <v>39145.628994332284</v>
      </c>
      <c r="P61" s="39"/>
      <c r="Q61" s="96">
        <f>'Penthouse 1h'!Q52</f>
        <v>41010.961147437483</v>
      </c>
      <c r="R61" s="39"/>
      <c r="S61" s="96">
        <f>'Penthouse 1h'!S52</f>
        <v>42938.529129233255</v>
      </c>
      <c r="T61" s="39"/>
      <c r="U61" s="96">
        <f>'Penthouse 1h'!U52</f>
        <v>44930.032871947595</v>
      </c>
      <c r="V61" s="96"/>
      <c r="W61" s="96">
        <f>'Penthouse 1h'!W52</f>
        <v>367008.35958278307</v>
      </c>
    </row>
    <row r="62" spans="2:23" ht="15.75" customHeight="1">
      <c r="B62" s="95" t="s">
        <v>83</v>
      </c>
      <c r="C62" s="96">
        <f>'Penthouse 2H'!C52</f>
        <v>29668.750931249993</v>
      </c>
      <c r="D62" s="39"/>
      <c r="E62" s="96">
        <f>'Penthouse 2H'!E52</f>
        <v>31272.849056024999</v>
      </c>
      <c r="F62" s="39"/>
      <c r="G62" s="96">
        <f>'Penthouse 2H'!G52</f>
        <v>32933.178105418505</v>
      </c>
      <c r="H62" s="39"/>
      <c r="I62" s="96">
        <f>'Penthouse 2H'!I52</f>
        <v>34651.294962165339</v>
      </c>
      <c r="J62" s="39"/>
      <c r="K62" s="96">
        <f>'Penthouse 2H'!K52</f>
        <v>36428.79625878988</v>
      </c>
      <c r="L62" s="39"/>
      <c r="M62" s="96">
        <f>'Penthouse 2H'!M52</f>
        <v>38267.319344513031</v>
      </c>
      <c r="N62" s="39"/>
      <c r="O62" s="96">
        <f>'Penthouse 2H'!O52</f>
        <v>40168.543274932264</v>
      </c>
      <c r="P62" s="39"/>
      <c r="Q62" s="96">
        <f>'Penthouse 2H'!Q52</f>
        <v>42134.189824998874</v>
      </c>
      <c r="R62" s="39"/>
      <c r="S62" s="96">
        <f>'Penthouse 2H'!S52</f>
        <v>44166.024525828238</v>
      </c>
      <c r="T62" s="39"/>
      <c r="U62" s="96">
        <f>'Penthouse 2H'!U52</f>
        <v>46265.857725891554</v>
      </c>
      <c r="V62" s="96"/>
      <c r="W62" s="96">
        <f>'Penthouse 2H'!W52</f>
        <v>375956.80400981277</v>
      </c>
    </row>
    <row r="63" spans="2:23" ht="15.75" customHeight="1">
      <c r="B63" s="95" t="s">
        <v>84</v>
      </c>
      <c r="C63" s="96">
        <f>Villas!C52</f>
        <v>51135.557625000001</v>
      </c>
      <c r="D63" s="39"/>
      <c r="E63" s="96">
        <f>Villas!E52</f>
        <v>54567.87012449999</v>
      </c>
      <c r="F63" s="39"/>
      <c r="G63" s="96">
        <f>Villas!G52</f>
        <v>58123.643400930006</v>
      </c>
      <c r="H63" s="39"/>
      <c r="I63" s="96">
        <f>Villas!I52</f>
        <v>61806.322225367403</v>
      </c>
      <c r="J63" s="39"/>
      <c r="K63" s="96">
        <f>Villas!K52</f>
        <v>65619.439552071926</v>
      </c>
      <c r="L63" s="39"/>
      <c r="M63" s="96">
        <f>Villas!M52</f>
        <v>69566.618665671005</v>
      </c>
      <c r="N63" s="39"/>
      <c r="O63" s="96">
        <f>Villas!O52</f>
        <v>73651.57537893689</v>
      </c>
      <c r="P63" s="39"/>
      <c r="Q63" s="96">
        <f>Villas!Q52</f>
        <v>77878.120282320204</v>
      </c>
      <c r="R63" s="39"/>
      <c r="S63" s="96">
        <f>Villas!S52</f>
        <v>82250.16104643092</v>
      </c>
      <c r="T63" s="39"/>
      <c r="U63" s="96">
        <f>Villas!U52</f>
        <v>86771.704778684172</v>
      </c>
      <c r="V63" s="96"/>
      <c r="W63" s="96">
        <f>Villas!W52</f>
        <v>681371.01307991252</v>
      </c>
    </row>
    <row r="64" spans="2:23" ht="15.75" customHeight="1" thickBot="1">
      <c r="B64" s="217" t="s">
        <v>85</v>
      </c>
      <c r="C64" s="218">
        <f>SUM(C58:C63)/6</f>
        <v>26024.129493750002</v>
      </c>
      <c r="D64" s="219"/>
      <c r="E64" s="218">
        <f>SUM(E58:E63)/6</f>
        <v>27541.554609275001</v>
      </c>
      <c r="F64" s="219"/>
      <c r="G64" s="218">
        <f>SUM(G58:G63)/6</f>
        <v>29112.650277623499</v>
      </c>
      <c r="H64" s="219"/>
      <c r="I64" s="218">
        <f>SUM(I58:I63)/6</f>
        <v>30738.906848862232</v>
      </c>
      <c r="J64" s="219"/>
      <c r="K64" s="218">
        <f>SUM(K58:K63)/6</f>
        <v>32421.852762419468</v>
      </c>
      <c r="L64" s="219"/>
      <c r="M64" s="218">
        <f>SUM(M58:M63)/6</f>
        <v>34163.055473955239</v>
      </c>
      <c r="N64" s="219"/>
      <c r="O64" s="218">
        <f>SUM(O58:O63)/6</f>
        <v>35964.122404065049</v>
      </c>
      <c r="P64" s="219"/>
      <c r="Q64" s="218">
        <f>SUM(Q58:Q63)/6</f>
        <v>37826.701909319381</v>
      </c>
      <c r="R64" s="219"/>
      <c r="S64" s="218">
        <f>SUM(S58:S63)/6</f>
        <v>39752.4842761533</v>
      </c>
      <c r="T64" s="219"/>
      <c r="U64" s="218">
        <f>SUM(U58:U63)/6</f>
        <v>41743.202738131171</v>
      </c>
      <c r="V64" s="219"/>
      <c r="W64" s="220">
        <f>SUM(W58:W63)/6</f>
        <v>335288.66079355433</v>
      </c>
    </row>
    <row r="67" spans="2:23" ht="15.75" customHeight="1" thickBot="1">
      <c r="B67" s="217" t="s">
        <v>86</v>
      </c>
      <c r="C67" s="218"/>
      <c r="D67" s="219"/>
      <c r="E67" s="218"/>
      <c r="F67" s="219"/>
      <c r="G67" s="218"/>
      <c r="H67" s="219"/>
      <c r="I67" s="218"/>
      <c r="J67" s="219"/>
      <c r="K67" s="218"/>
      <c r="L67" s="219"/>
      <c r="M67" s="218"/>
    </row>
    <row r="68" spans="2:23" ht="15.75" customHeight="1" thickTop="1">
      <c r="B68" s="14"/>
      <c r="C68" s="15"/>
      <c r="D68" s="16"/>
      <c r="E68" s="17"/>
      <c r="F68" s="16"/>
      <c r="G68" s="15"/>
      <c r="H68" s="16"/>
      <c r="I68" s="17"/>
      <c r="J68" s="16"/>
      <c r="K68" s="15"/>
      <c r="L68" s="18"/>
      <c r="M68" s="228"/>
    </row>
    <row r="69" spans="2:23" ht="15.75" customHeight="1">
      <c r="B69" s="91"/>
      <c r="C69" s="264" t="str">
        <f>Estudios!C55</f>
        <v>Estudios</v>
      </c>
      <c r="D69" s="264"/>
      <c r="E69" s="264"/>
      <c r="F69" s="13"/>
      <c r="G69" s="264" t="str">
        <f>'Apartamento 1h'!C55</f>
        <v>Apartamento 1h</v>
      </c>
      <c r="H69" s="264"/>
      <c r="I69" s="264"/>
      <c r="J69" s="13"/>
      <c r="K69" s="264" t="str">
        <f>'Apartamento 2h'!C55</f>
        <v>Apartamento 2h</v>
      </c>
      <c r="L69" s="264"/>
      <c r="M69" s="264"/>
    </row>
    <row r="70" spans="2:23" ht="14.25">
      <c r="B70" s="91"/>
      <c r="C70" s="22" t="s">
        <v>94</v>
      </c>
      <c r="D70" s="22"/>
      <c r="E70" s="23">
        <f>Estudios!E56</f>
        <v>141000</v>
      </c>
      <c r="F70" s="13"/>
      <c r="G70" s="22" t="s">
        <v>94</v>
      </c>
      <c r="H70" s="22"/>
      <c r="I70" s="23">
        <f>'Apartamento 1h'!E56</f>
        <v>186000</v>
      </c>
      <c r="J70" s="13"/>
      <c r="K70" s="22" t="s">
        <v>94</v>
      </c>
      <c r="L70" s="22"/>
      <c r="M70" s="23">
        <f>'Apartamento 2h'!E56</f>
        <v>306000</v>
      </c>
    </row>
    <row r="71" spans="2:23" ht="15.75" customHeight="1">
      <c r="B71" s="91"/>
      <c r="C71" s="271" t="s">
        <v>95</v>
      </c>
      <c r="D71" s="271"/>
      <c r="E71" s="24">
        <f>Estudios!E57</f>
        <v>161110.96267134391</v>
      </c>
      <c r="F71" s="13"/>
      <c r="G71" s="271" t="s">
        <v>95</v>
      </c>
      <c r="H71" s="271"/>
      <c r="I71" s="23">
        <f>'Apartamento 1h'!E57</f>
        <v>167936.71137585156</v>
      </c>
      <c r="J71" s="13"/>
      <c r="K71" s="271" t="s">
        <v>95</v>
      </c>
      <c r="L71" s="271"/>
      <c r="M71" s="23">
        <f>'Apartamento 2h'!E57</f>
        <v>258348.11404162229</v>
      </c>
    </row>
    <row r="72" spans="2:23" ht="15.75" customHeight="1">
      <c r="B72" s="91"/>
      <c r="C72" s="22" t="s">
        <v>96</v>
      </c>
      <c r="D72" s="22"/>
      <c r="E72" s="25">
        <f>Estudios!E58</f>
        <v>1.142630940931517</v>
      </c>
      <c r="F72" s="13"/>
      <c r="G72" s="22" t="s">
        <v>96</v>
      </c>
      <c r="H72" s="22"/>
      <c r="I72" s="25">
        <f>'Apartamento 1h'!E58</f>
        <v>0.90288554503146001</v>
      </c>
      <c r="J72" s="13"/>
      <c r="K72" s="22" t="s">
        <v>96</v>
      </c>
      <c r="L72" s="22"/>
      <c r="M72" s="25">
        <f>'Apartamento 2h'!E58</f>
        <v>0.84427488248896176</v>
      </c>
    </row>
    <row r="73" spans="2:23" ht="15.75" customHeight="1">
      <c r="B73" s="185"/>
      <c r="C73" s="26"/>
      <c r="K73" s="26"/>
      <c r="L73" s="28"/>
      <c r="M73" s="26"/>
    </row>
    <row r="74" spans="2:23" ht="15.75" customHeight="1">
      <c r="B74" s="185"/>
      <c r="C74" s="265" t="str">
        <f>'Penthouse 1h'!C55</f>
        <v>Penthouse 1h</v>
      </c>
      <c r="D74" s="265"/>
      <c r="E74" s="265"/>
      <c r="F74" s="229"/>
      <c r="G74" s="264" t="str">
        <f>'Penthouse 2H'!C55</f>
        <v>Penthouse 2h</v>
      </c>
      <c r="H74" s="264"/>
      <c r="I74" s="264"/>
      <c r="J74" s="29"/>
      <c r="K74" s="266" t="str">
        <f>Villas!C55</f>
        <v>Villas</v>
      </c>
      <c r="L74" s="266"/>
      <c r="M74" s="266"/>
    </row>
    <row r="75" spans="2:23" ht="15.75" customHeight="1">
      <c r="B75" s="185"/>
      <c r="C75" s="22" t="s">
        <v>94</v>
      </c>
      <c r="D75" s="22"/>
      <c r="E75" s="111">
        <f>'Penthouse 1h'!E56</f>
        <v>345000</v>
      </c>
      <c r="F75" s="68"/>
      <c r="G75" s="22" t="s">
        <v>94</v>
      </c>
      <c r="H75" s="22"/>
      <c r="I75" s="23">
        <f>'Penthouse 2H'!E56</f>
        <v>395000</v>
      </c>
      <c r="K75" s="22" t="s">
        <v>94</v>
      </c>
      <c r="L75" s="22"/>
      <c r="M75" s="30">
        <f>Villas!E56</f>
        <v>820000</v>
      </c>
    </row>
    <row r="76" spans="2:23" ht="15.75" customHeight="1">
      <c r="B76" s="185"/>
      <c r="C76" s="271" t="s">
        <v>95</v>
      </c>
      <c r="D76" s="271"/>
      <c r="E76" s="111">
        <f>'Penthouse 1h'!E57</f>
        <v>367008.35958278307</v>
      </c>
      <c r="F76" s="68"/>
      <c r="G76" s="271" t="s">
        <v>95</v>
      </c>
      <c r="H76" s="271"/>
      <c r="I76" s="23">
        <f>'Penthouse 2H'!E57</f>
        <v>375956.80400981277</v>
      </c>
      <c r="K76" s="271" t="s">
        <v>95</v>
      </c>
      <c r="L76" s="271"/>
      <c r="M76" s="30">
        <f>Villas!E57</f>
        <v>681371.01307991252</v>
      </c>
    </row>
    <row r="77" spans="2:23" ht="15.75" customHeight="1">
      <c r="B77" s="185"/>
      <c r="C77" s="22" t="s">
        <v>96</v>
      </c>
      <c r="D77" s="22"/>
      <c r="E77" s="25">
        <f>'Penthouse 1h'!E58</f>
        <v>1.0637923466167625</v>
      </c>
      <c r="F77" s="68"/>
      <c r="G77" s="22" t="s">
        <v>96</v>
      </c>
      <c r="H77" s="22"/>
      <c r="I77" s="25">
        <f>'Penthouse 2H'!E58</f>
        <v>0.95178937724003232</v>
      </c>
      <c r="K77" s="22" t="s">
        <v>96</v>
      </c>
      <c r="L77" s="22"/>
      <c r="M77" s="25">
        <f>Villas!E58</f>
        <v>0.8309402598535518</v>
      </c>
    </row>
    <row r="79" spans="2:23" ht="46.5" customHeight="1">
      <c r="B79" s="263" t="s">
        <v>87</v>
      </c>
      <c r="C79" s="263"/>
      <c r="D79" s="263"/>
      <c r="E79" s="263"/>
      <c r="F79" s="263"/>
      <c r="G79" s="263"/>
      <c r="H79" s="263"/>
      <c r="I79" s="263"/>
      <c r="J79" s="263"/>
      <c r="K79" s="263"/>
      <c r="L79" s="263"/>
      <c r="M79" s="263"/>
      <c r="N79" s="263"/>
      <c r="O79" s="263"/>
      <c r="P79" s="263"/>
      <c r="Q79" s="263"/>
      <c r="R79" s="263"/>
      <c r="S79" s="263"/>
      <c r="T79" s="263"/>
      <c r="U79" s="263"/>
      <c r="V79" s="263"/>
      <c r="W79" s="263"/>
    </row>
  </sheetData>
  <sheetProtection sheet="1" objects="1" scenarios="1"/>
  <mergeCells count="13">
    <mergeCell ref="B79:W79"/>
    <mergeCell ref="C76:D76"/>
    <mergeCell ref="G76:H76"/>
    <mergeCell ref="K76:L76"/>
    <mergeCell ref="G69:I69"/>
    <mergeCell ref="C69:E69"/>
    <mergeCell ref="K69:M69"/>
    <mergeCell ref="C74:E74"/>
    <mergeCell ref="G74:I74"/>
    <mergeCell ref="K74:M74"/>
    <mergeCell ref="C71:D71"/>
    <mergeCell ref="G71:H71"/>
    <mergeCell ref="K71:L71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DC9DB-AC25-4B90-9EEB-A2BAD438B4C1}">
  <sheetPr>
    <tabColor rgb="FF00B050"/>
  </sheetPr>
  <dimension ref="A2:V56"/>
  <sheetViews>
    <sheetView showGridLines="0" workbookViewId="0">
      <selection activeCell="D19" sqref="D19"/>
    </sheetView>
  </sheetViews>
  <sheetFormatPr defaultColWidth="11.42578125" defaultRowHeight="12.75"/>
  <cols>
    <col min="1" max="1" width="39.85546875" bestFit="1" customWidth="1"/>
    <col min="2" max="2" width="12" bestFit="1" customWidth="1"/>
    <col min="3" max="3" width="18.140625" bestFit="1" customWidth="1"/>
    <col min="4" max="4" width="15.42578125" bestFit="1" customWidth="1"/>
    <col min="5" max="6" width="13.28515625" bestFit="1" customWidth="1"/>
    <col min="7" max="7" width="16.28515625" bestFit="1" customWidth="1"/>
    <col min="8" max="8" width="18.28515625" bestFit="1" customWidth="1"/>
    <col min="9" max="9" width="11.5703125"/>
  </cols>
  <sheetData>
    <row r="2" spans="1:8" ht="20.25">
      <c r="A2" s="267" t="s">
        <v>97</v>
      </c>
      <c r="B2" s="267"/>
      <c r="C2" s="267"/>
      <c r="D2" s="267"/>
      <c r="E2" s="267"/>
      <c r="F2" s="267"/>
      <c r="G2" s="267"/>
      <c r="H2" s="267"/>
    </row>
    <row r="3" spans="1:8" ht="13.5" thickBot="1"/>
    <row r="4" spans="1:8" ht="13.5" thickBot="1">
      <c r="A4" s="192" t="s">
        <v>98</v>
      </c>
      <c r="B4" s="193" t="s">
        <v>99</v>
      </c>
      <c r="C4" s="194" t="s">
        <v>100</v>
      </c>
      <c r="D4" s="194" t="s">
        <v>81</v>
      </c>
      <c r="E4" s="194" t="s">
        <v>82</v>
      </c>
      <c r="F4" s="194" t="s">
        <v>83</v>
      </c>
      <c r="G4" s="195" t="s">
        <v>101</v>
      </c>
      <c r="H4" s="196" t="s">
        <v>102</v>
      </c>
    </row>
    <row r="5" spans="1:8">
      <c r="A5" s="254" t="s">
        <v>103</v>
      </c>
      <c r="B5" s="255">
        <v>141000</v>
      </c>
      <c r="C5" s="255">
        <v>186000</v>
      </c>
      <c r="D5" s="255">
        <v>306000</v>
      </c>
      <c r="E5" s="255">
        <v>345000</v>
      </c>
      <c r="F5" s="255">
        <v>395000</v>
      </c>
      <c r="G5" s="255">
        <v>820000</v>
      </c>
      <c r="H5" s="256"/>
    </row>
    <row r="6" spans="1:8">
      <c r="A6" s="135" t="s">
        <v>104</v>
      </c>
      <c r="B6" s="257">
        <v>75</v>
      </c>
      <c r="C6" s="257">
        <v>73</v>
      </c>
      <c r="D6" s="257">
        <v>20</v>
      </c>
      <c r="E6" s="257">
        <v>2</v>
      </c>
      <c r="F6" s="257">
        <v>2</v>
      </c>
      <c r="G6" s="257">
        <v>16</v>
      </c>
      <c r="H6" s="258"/>
    </row>
    <row r="7" spans="1:8">
      <c r="A7" s="121" t="s">
        <v>105</v>
      </c>
      <c r="B7" s="209">
        <v>365</v>
      </c>
      <c r="C7" s="209">
        <v>365</v>
      </c>
      <c r="D7" s="209">
        <v>365</v>
      </c>
      <c r="E7" s="209">
        <v>365</v>
      </c>
      <c r="F7" s="209">
        <v>365</v>
      </c>
      <c r="G7" s="209">
        <v>365</v>
      </c>
      <c r="H7" s="137"/>
    </row>
    <row r="8" spans="1:8">
      <c r="A8" s="121" t="s">
        <v>106</v>
      </c>
      <c r="B8" s="210">
        <v>0.65</v>
      </c>
      <c r="C8" s="210">
        <v>0.65</v>
      </c>
      <c r="D8" s="210">
        <v>0.65</v>
      </c>
      <c r="E8" s="210">
        <v>0.65</v>
      </c>
      <c r="F8" s="210">
        <v>0.65</v>
      </c>
      <c r="G8" s="210">
        <v>0.65</v>
      </c>
      <c r="H8" s="197">
        <v>0.02</v>
      </c>
    </row>
    <row r="9" spans="1:8">
      <c r="A9" s="121" t="s">
        <v>107</v>
      </c>
      <c r="B9" s="259">
        <v>170</v>
      </c>
      <c r="C9" s="259">
        <v>185</v>
      </c>
      <c r="D9" s="259">
        <v>290</v>
      </c>
      <c r="E9" s="259">
        <v>380</v>
      </c>
      <c r="F9" s="259">
        <v>405</v>
      </c>
      <c r="G9" s="259">
        <v>900</v>
      </c>
      <c r="H9" s="197">
        <v>0.02</v>
      </c>
    </row>
    <row r="10" spans="1:8">
      <c r="A10" s="121" t="s">
        <v>108</v>
      </c>
      <c r="B10" s="209">
        <v>39.299999999999997</v>
      </c>
      <c r="C10" s="209">
        <v>61.8</v>
      </c>
      <c r="D10" s="209">
        <v>110.5</v>
      </c>
      <c r="E10" s="209">
        <v>61.8</v>
      </c>
      <c r="F10" s="209">
        <v>110.5</v>
      </c>
      <c r="G10" s="209">
        <v>744.5</v>
      </c>
      <c r="H10" s="138"/>
    </row>
    <row r="11" spans="1:8" ht="13.5" thickBot="1">
      <c r="A11" s="122" t="s">
        <v>109</v>
      </c>
      <c r="B11" s="211">
        <v>2.5</v>
      </c>
      <c r="C11" s="211">
        <v>2.5</v>
      </c>
      <c r="D11" s="211">
        <v>2.5</v>
      </c>
      <c r="E11" s="211">
        <v>2.5</v>
      </c>
      <c r="F11" s="211">
        <v>2.5</v>
      </c>
      <c r="G11" s="211">
        <v>2.5</v>
      </c>
      <c r="H11" s="198">
        <v>0.01</v>
      </c>
    </row>
    <row r="12" spans="1:8" ht="13.5" thickBot="1">
      <c r="A12" s="119"/>
      <c r="B12" s="119"/>
      <c r="H12" s="118"/>
    </row>
    <row r="13" spans="1:8" ht="13.5" thickBot="1">
      <c r="A13" s="205" t="s">
        <v>110</v>
      </c>
      <c r="B13" s="119"/>
      <c r="H13" s="118"/>
    </row>
    <row r="14" spans="1:8" ht="13.5" thickBot="1">
      <c r="A14" s="254" t="s">
        <v>38</v>
      </c>
      <c r="B14" s="207">
        <v>7.4999999999999997E-2</v>
      </c>
      <c r="C14" s="123">
        <f>B14</f>
        <v>7.4999999999999997E-2</v>
      </c>
      <c r="D14" s="123">
        <f t="shared" ref="D14:G14" si="0">C14</f>
        <v>7.4999999999999997E-2</v>
      </c>
      <c r="E14" s="123">
        <f t="shared" si="0"/>
        <v>7.4999999999999997E-2</v>
      </c>
      <c r="F14" s="123">
        <f t="shared" si="0"/>
        <v>7.4999999999999997E-2</v>
      </c>
      <c r="G14" s="124">
        <f t="shared" si="0"/>
        <v>7.4999999999999997E-2</v>
      </c>
      <c r="H14" s="199"/>
    </row>
    <row r="15" spans="1:8" ht="13.5" thickBot="1">
      <c r="A15" s="260" t="s">
        <v>39</v>
      </c>
      <c r="B15" s="208">
        <v>0.14499999999999999</v>
      </c>
      <c r="C15" s="125">
        <f>B15</f>
        <v>0.14499999999999999</v>
      </c>
      <c r="D15" s="125">
        <f t="shared" ref="D15:G15" si="1">C15</f>
        <v>0.14499999999999999</v>
      </c>
      <c r="E15" s="125">
        <f t="shared" si="1"/>
        <v>0.14499999999999999</v>
      </c>
      <c r="F15" s="125">
        <f t="shared" si="1"/>
        <v>0.14499999999999999</v>
      </c>
      <c r="G15" s="126">
        <f t="shared" si="1"/>
        <v>0.14499999999999999</v>
      </c>
      <c r="H15" s="199"/>
    </row>
    <row r="17" spans="1:8" ht="13.5" thickBot="1">
      <c r="A17" s="206" t="s">
        <v>111</v>
      </c>
      <c r="B17" s="193" t="s">
        <v>99</v>
      </c>
      <c r="C17" s="194" t="s">
        <v>100</v>
      </c>
      <c r="D17" s="194" t="s">
        <v>81</v>
      </c>
      <c r="E17" s="194" t="s">
        <v>82</v>
      </c>
      <c r="F17" s="194" t="s">
        <v>83</v>
      </c>
      <c r="G17" s="195" t="s">
        <v>101</v>
      </c>
      <c r="H17" s="196" t="s">
        <v>102</v>
      </c>
    </row>
    <row r="18" spans="1:8" ht="13.5" thickBot="1">
      <c r="A18" s="128" t="s">
        <v>57</v>
      </c>
      <c r="B18" s="200">
        <v>9.5000000000000001E-2</v>
      </c>
      <c r="C18" s="129">
        <f>B18</f>
        <v>9.5000000000000001E-2</v>
      </c>
      <c r="D18" s="129">
        <f t="shared" ref="D18:G18" si="2">C18</f>
        <v>9.5000000000000001E-2</v>
      </c>
      <c r="E18" s="129">
        <f t="shared" si="2"/>
        <v>9.5000000000000001E-2</v>
      </c>
      <c r="F18" s="129">
        <f t="shared" si="2"/>
        <v>9.5000000000000001E-2</v>
      </c>
      <c r="G18" s="129">
        <f t="shared" si="2"/>
        <v>9.5000000000000001E-2</v>
      </c>
      <c r="H18" s="199"/>
    </row>
    <row r="19" spans="1:8" ht="13.5" thickBot="1">
      <c r="A19" s="121" t="s">
        <v>58</v>
      </c>
      <c r="B19" s="201">
        <v>0.03</v>
      </c>
      <c r="C19" s="127">
        <f t="shared" ref="C19:G24" si="3">B19</f>
        <v>0.03</v>
      </c>
      <c r="D19" s="127">
        <f t="shared" si="3"/>
        <v>0.03</v>
      </c>
      <c r="E19" s="127">
        <f t="shared" si="3"/>
        <v>0.03</v>
      </c>
      <c r="F19" s="127">
        <f t="shared" si="3"/>
        <v>0.03</v>
      </c>
      <c r="G19" s="127">
        <f t="shared" si="3"/>
        <v>0.03</v>
      </c>
      <c r="H19" s="199"/>
    </row>
    <row r="20" spans="1:8" ht="13.5" thickBot="1">
      <c r="A20" s="121" t="s">
        <v>59</v>
      </c>
      <c r="B20" s="201">
        <v>3.5000000000000003E-2</v>
      </c>
      <c r="C20" s="127">
        <f t="shared" si="3"/>
        <v>3.5000000000000003E-2</v>
      </c>
      <c r="D20" s="127">
        <f t="shared" si="3"/>
        <v>3.5000000000000003E-2</v>
      </c>
      <c r="E20" s="127">
        <f t="shared" si="3"/>
        <v>3.5000000000000003E-2</v>
      </c>
      <c r="F20" s="127">
        <f t="shared" si="3"/>
        <v>3.5000000000000003E-2</v>
      </c>
      <c r="G20" s="127">
        <f t="shared" si="3"/>
        <v>3.5000000000000003E-2</v>
      </c>
      <c r="H20" s="199"/>
    </row>
    <row r="21" spans="1:8" ht="13.5" thickBot="1">
      <c r="A21" s="121" t="s">
        <v>60</v>
      </c>
      <c r="B21" s="201">
        <v>5.5E-2</v>
      </c>
      <c r="C21" s="127">
        <f t="shared" si="3"/>
        <v>5.5E-2</v>
      </c>
      <c r="D21" s="127">
        <f t="shared" si="3"/>
        <v>5.5E-2</v>
      </c>
      <c r="E21" s="127">
        <f t="shared" si="3"/>
        <v>5.5E-2</v>
      </c>
      <c r="F21" s="127">
        <f t="shared" si="3"/>
        <v>5.5E-2</v>
      </c>
      <c r="G21" s="127">
        <f t="shared" si="3"/>
        <v>5.5E-2</v>
      </c>
      <c r="H21" s="199"/>
    </row>
    <row r="22" spans="1:8" ht="13.5" thickBot="1">
      <c r="A22" s="121" t="s">
        <v>61</v>
      </c>
      <c r="B22" s="201">
        <v>0.03</v>
      </c>
      <c r="C22" s="127">
        <f t="shared" si="3"/>
        <v>0.03</v>
      </c>
      <c r="D22" s="127">
        <f t="shared" si="3"/>
        <v>0.03</v>
      </c>
      <c r="E22" s="127">
        <f t="shared" si="3"/>
        <v>0.03</v>
      </c>
      <c r="F22" s="127">
        <f t="shared" si="3"/>
        <v>0.03</v>
      </c>
      <c r="G22" s="127">
        <f t="shared" si="3"/>
        <v>0.03</v>
      </c>
      <c r="H22" s="199"/>
    </row>
    <row r="23" spans="1:8" ht="13.5" thickBot="1">
      <c r="A23" s="121" t="s">
        <v>62</v>
      </c>
      <c r="B23" s="201">
        <v>0.05</v>
      </c>
      <c r="C23" s="127">
        <f t="shared" si="3"/>
        <v>0.05</v>
      </c>
      <c r="D23" s="127">
        <f t="shared" si="3"/>
        <v>0.05</v>
      </c>
      <c r="E23" s="127">
        <f t="shared" si="3"/>
        <v>0.05</v>
      </c>
      <c r="F23" s="127">
        <f t="shared" si="3"/>
        <v>0.05</v>
      </c>
      <c r="G23" s="127">
        <f t="shared" si="3"/>
        <v>0.05</v>
      </c>
      <c r="H23" s="199"/>
    </row>
    <row r="24" spans="1:8" ht="13.5" thickBot="1">
      <c r="A24" s="122" t="s">
        <v>63</v>
      </c>
      <c r="B24" s="202">
        <v>3.4000000000000002E-2</v>
      </c>
      <c r="C24" s="132">
        <f t="shared" si="3"/>
        <v>3.4000000000000002E-2</v>
      </c>
      <c r="D24" s="132">
        <f t="shared" si="3"/>
        <v>3.4000000000000002E-2</v>
      </c>
      <c r="E24" s="132">
        <f t="shared" si="3"/>
        <v>3.4000000000000002E-2</v>
      </c>
      <c r="F24" s="132">
        <f t="shared" si="3"/>
        <v>3.4000000000000002E-2</v>
      </c>
      <c r="G24" s="132">
        <f t="shared" si="3"/>
        <v>3.4000000000000002E-2</v>
      </c>
      <c r="H24" s="199"/>
    </row>
    <row r="25" spans="1:8">
      <c r="A25" s="119"/>
      <c r="B25" s="120"/>
      <c r="C25" s="118"/>
      <c r="D25" s="118"/>
      <c r="E25" s="118"/>
      <c r="F25" s="118"/>
      <c r="G25" s="118"/>
    </row>
    <row r="26" spans="1:8" ht="13.5" thickBot="1">
      <c r="A26" s="119"/>
      <c r="B26" s="120"/>
      <c r="C26" s="118"/>
      <c r="D26" s="118"/>
      <c r="E26" s="118"/>
      <c r="F26" s="118"/>
      <c r="G26" s="118"/>
    </row>
    <row r="27" spans="1:8" ht="13.5" thickBot="1">
      <c r="A27" s="205" t="s">
        <v>112</v>
      </c>
      <c r="B27" s="193" t="s">
        <v>99</v>
      </c>
      <c r="C27" s="194" t="s">
        <v>100</v>
      </c>
      <c r="D27" s="194" t="s">
        <v>81</v>
      </c>
      <c r="E27" s="194" t="s">
        <v>82</v>
      </c>
      <c r="F27" s="194" t="s">
        <v>83</v>
      </c>
      <c r="G27" s="195" t="s">
        <v>101</v>
      </c>
      <c r="H27" s="196" t="s">
        <v>102</v>
      </c>
    </row>
    <row r="28" spans="1:8">
      <c r="A28" s="128" t="s">
        <v>67</v>
      </c>
      <c r="B28" s="200">
        <v>0.1</v>
      </c>
      <c r="C28" s="129">
        <f>B28</f>
        <v>0.1</v>
      </c>
      <c r="D28" s="129">
        <f t="shared" ref="D28:G28" si="4">C28</f>
        <v>0.1</v>
      </c>
      <c r="E28" s="129">
        <f t="shared" si="4"/>
        <v>0.1</v>
      </c>
      <c r="F28" s="129">
        <f t="shared" si="4"/>
        <v>0.1</v>
      </c>
      <c r="G28" s="130">
        <f t="shared" si="4"/>
        <v>0.1</v>
      </c>
      <c r="H28" s="136"/>
    </row>
    <row r="29" spans="1:8">
      <c r="A29" s="121" t="s">
        <v>69</v>
      </c>
      <c r="B29" s="201">
        <v>0.03</v>
      </c>
      <c r="C29" s="127">
        <f t="shared" ref="C29:G30" si="5">B29</f>
        <v>0.03</v>
      </c>
      <c r="D29" s="127">
        <f t="shared" si="5"/>
        <v>0.03</v>
      </c>
      <c r="E29" s="127">
        <f t="shared" si="5"/>
        <v>0.03</v>
      </c>
      <c r="F29" s="127">
        <f t="shared" si="5"/>
        <v>0.03</v>
      </c>
      <c r="G29" s="131">
        <f t="shared" si="5"/>
        <v>0.03</v>
      </c>
      <c r="H29" s="136"/>
    </row>
    <row r="30" spans="1:8" ht="13.5" thickBot="1">
      <c r="A30" s="135" t="s">
        <v>70</v>
      </c>
      <c r="B30" s="201">
        <v>0.05</v>
      </c>
      <c r="C30" s="127">
        <f t="shared" si="5"/>
        <v>0.05</v>
      </c>
      <c r="D30" s="127">
        <f t="shared" si="5"/>
        <v>0.05</v>
      </c>
      <c r="E30" s="127">
        <f t="shared" si="5"/>
        <v>0.05</v>
      </c>
      <c r="F30" s="127">
        <f t="shared" si="5"/>
        <v>0.05</v>
      </c>
      <c r="G30" s="131">
        <f t="shared" si="5"/>
        <v>0.05</v>
      </c>
      <c r="H30" s="136"/>
    </row>
    <row r="31" spans="1:8" ht="13.5" thickBot="1">
      <c r="A31" s="260" t="s">
        <v>113</v>
      </c>
      <c r="B31" s="202">
        <v>3.0000000000000001E-3</v>
      </c>
      <c r="C31" s="132">
        <f>B31</f>
        <v>3.0000000000000001E-3</v>
      </c>
      <c r="D31" s="132">
        <f t="shared" ref="D31:G31" si="6">C31</f>
        <v>3.0000000000000001E-3</v>
      </c>
      <c r="E31" s="132">
        <f t="shared" si="6"/>
        <v>3.0000000000000001E-3</v>
      </c>
      <c r="F31" s="132">
        <f t="shared" si="6"/>
        <v>3.0000000000000001E-3</v>
      </c>
      <c r="G31" s="133">
        <f t="shared" si="6"/>
        <v>3.0000000000000001E-3</v>
      </c>
      <c r="H31" s="203">
        <v>2.9999999999999997E-4</v>
      </c>
    </row>
    <row r="35" spans="1:8" ht="20.25">
      <c r="A35" s="268" t="s">
        <v>114</v>
      </c>
      <c r="B35" s="269"/>
      <c r="C35" s="269"/>
      <c r="D35" s="269"/>
      <c r="E35" s="269"/>
      <c r="F35" s="269"/>
      <c r="G35" s="269"/>
      <c r="H35" s="269"/>
    </row>
    <row r="36" spans="1:8" ht="13.5" thickBot="1">
      <c r="A36" s="119"/>
      <c r="B36" s="120"/>
      <c r="C36" s="118"/>
      <c r="D36" s="118"/>
      <c r="E36" s="118"/>
      <c r="F36" s="118"/>
      <c r="G36" s="118"/>
    </row>
    <row r="37" spans="1:8" ht="13.5" thickBot="1">
      <c r="A37" s="205" t="s">
        <v>115</v>
      </c>
      <c r="B37" s="193" t="s">
        <v>99</v>
      </c>
      <c r="C37" s="194" t="s">
        <v>100</v>
      </c>
      <c r="D37" s="194" t="s">
        <v>81</v>
      </c>
      <c r="E37" s="194" t="s">
        <v>82</v>
      </c>
      <c r="F37" s="194" t="s">
        <v>83</v>
      </c>
      <c r="G37" s="195" t="s">
        <v>101</v>
      </c>
      <c r="H37" s="196" t="s">
        <v>102</v>
      </c>
    </row>
    <row r="38" spans="1:8" ht="13.5" thickBot="1">
      <c r="A38" s="128" t="s">
        <v>25</v>
      </c>
      <c r="B38" s="202">
        <v>0.11</v>
      </c>
      <c r="C38" s="129">
        <f>B38</f>
        <v>0.11</v>
      </c>
      <c r="D38" s="129">
        <f t="shared" ref="D38:D39" si="7">C38</f>
        <v>0.11</v>
      </c>
      <c r="E38" s="129">
        <f t="shared" ref="E38:E39" si="8">D38</f>
        <v>0.11</v>
      </c>
      <c r="F38" s="129">
        <f t="shared" ref="F38:F39" si="9">E38</f>
        <v>0.11</v>
      </c>
      <c r="G38" s="130">
        <f t="shared" ref="G38:G39" si="10">F38</f>
        <v>0.11</v>
      </c>
      <c r="H38" s="199"/>
    </row>
    <row r="39" spans="1:8" ht="13.5" thickBot="1">
      <c r="A39" s="121" t="s">
        <v>26</v>
      </c>
      <c r="B39" s="202">
        <v>0.02</v>
      </c>
      <c r="C39" s="127">
        <f t="shared" ref="C39" si="11">B39</f>
        <v>0.02</v>
      </c>
      <c r="D39" s="127">
        <f t="shared" si="7"/>
        <v>0.02</v>
      </c>
      <c r="E39" s="127">
        <f t="shared" si="8"/>
        <v>0.02</v>
      </c>
      <c r="F39" s="127">
        <f t="shared" si="9"/>
        <v>0.02</v>
      </c>
      <c r="G39" s="131">
        <f t="shared" si="10"/>
        <v>0.02</v>
      </c>
      <c r="H39" s="199"/>
    </row>
    <row r="40" spans="1:8">
      <c r="A40" s="119"/>
      <c r="B40" s="120"/>
      <c r="C40" s="118"/>
      <c r="D40" s="118"/>
      <c r="E40" s="118"/>
      <c r="F40" s="118"/>
      <c r="G40" s="118"/>
    </row>
    <row r="41" spans="1:8" ht="13.5" thickBot="1">
      <c r="A41" s="119"/>
      <c r="B41" s="120"/>
      <c r="C41" s="118"/>
      <c r="D41" s="118"/>
      <c r="E41" s="118"/>
      <c r="F41" s="118"/>
      <c r="G41" s="118"/>
    </row>
    <row r="42" spans="1:8" ht="13.5" thickBot="1">
      <c r="A42" s="206" t="s">
        <v>116</v>
      </c>
      <c r="B42" s="193" t="s">
        <v>99</v>
      </c>
      <c r="C42" s="194" t="s">
        <v>100</v>
      </c>
      <c r="D42" s="194" t="s">
        <v>81</v>
      </c>
      <c r="E42" s="194" t="s">
        <v>82</v>
      </c>
      <c r="F42" s="194" t="s">
        <v>83</v>
      </c>
      <c r="G42" s="195" t="s">
        <v>101</v>
      </c>
      <c r="H42" s="196" t="s">
        <v>102</v>
      </c>
    </row>
    <row r="43" spans="1:8">
      <c r="A43" s="128" t="s">
        <v>43</v>
      </c>
      <c r="B43" s="200">
        <v>0.3</v>
      </c>
      <c r="C43" s="129">
        <f>B43</f>
        <v>0.3</v>
      </c>
      <c r="D43" s="129">
        <f t="shared" ref="D43:G43" si="12">C43</f>
        <v>0.3</v>
      </c>
      <c r="E43" s="129">
        <f t="shared" si="12"/>
        <v>0.3</v>
      </c>
      <c r="F43" s="129">
        <f t="shared" si="12"/>
        <v>0.3</v>
      </c>
      <c r="G43" s="129">
        <f t="shared" si="12"/>
        <v>0.3</v>
      </c>
      <c r="H43" s="204"/>
    </row>
    <row r="44" spans="1:8">
      <c r="A44" s="121" t="s">
        <v>44</v>
      </c>
      <c r="B44" s="201">
        <v>0.16</v>
      </c>
      <c r="C44" s="127">
        <f t="shared" ref="C44:G46" si="13">B44</f>
        <v>0.16</v>
      </c>
      <c r="D44" s="127">
        <f t="shared" si="13"/>
        <v>0.16</v>
      </c>
      <c r="E44" s="127">
        <f t="shared" si="13"/>
        <v>0.16</v>
      </c>
      <c r="F44" s="127">
        <f t="shared" si="13"/>
        <v>0.16</v>
      </c>
      <c r="G44" s="127">
        <f t="shared" si="13"/>
        <v>0.16</v>
      </c>
      <c r="H44" s="197"/>
    </row>
    <row r="45" spans="1:8">
      <c r="A45" s="121" t="s">
        <v>45</v>
      </c>
      <c r="B45" s="201">
        <v>5.8999999999999997E-2</v>
      </c>
      <c r="C45" s="127">
        <f t="shared" si="13"/>
        <v>5.8999999999999997E-2</v>
      </c>
      <c r="D45" s="127">
        <f t="shared" si="13"/>
        <v>5.8999999999999997E-2</v>
      </c>
      <c r="E45" s="127">
        <f t="shared" si="13"/>
        <v>5.8999999999999997E-2</v>
      </c>
      <c r="F45" s="127">
        <f t="shared" si="13"/>
        <v>5.8999999999999997E-2</v>
      </c>
      <c r="G45" s="127">
        <f t="shared" si="13"/>
        <v>5.8999999999999997E-2</v>
      </c>
      <c r="H45" s="197"/>
    </row>
    <row r="46" spans="1:8" ht="13.5" thickBot="1">
      <c r="A46" s="122" t="s">
        <v>46</v>
      </c>
      <c r="B46" s="202">
        <v>0.1</v>
      </c>
      <c r="C46" s="132">
        <f t="shared" si="13"/>
        <v>0.1</v>
      </c>
      <c r="D46" s="132">
        <f t="shared" si="13"/>
        <v>0.1</v>
      </c>
      <c r="E46" s="132">
        <f t="shared" si="13"/>
        <v>0.1</v>
      </c>
      <c r="F46" s="132">
        <f t="shared" si="13"/>
        <v>0.1</v>
      </c>
      <c r="G46" s="132">
        <f t="shared" si="13"/>
        <v>0.1</v>
      </c>
      <c r="H46" s="198"/>
    </row>
    <row r="49" spans="1:22" ht="13.5" thickBot="1">
      <c r="A49" s="206" t="s">
        <v>117</v>
      </c>
      <c r="B49" s="193" t="s">
        <v>99</v>
      </c>
      <c r="C49" s="194" t="s">
        <v>100</v>
      </c>
      <c r="D49" s="194" t="s">
        <v>81</v>
      </c>
      <c r="E49" s="194" t="s">
        <v>82</v>
      </c>
      <c r="F49" s="194" t="s">
        <v>83</v>
      </c>
      <c r="G49" s="195" t="s">
        <v>101</v>
      </c>
      <c r="H49" s="196" t="s">
        <v>102</v>
      </c>
    </row>
    <row r="50" spans="1:22">
      <c r="A50" s="128" t="s">
        <v>50</v>
      </c>
      <c r="B50" s="200">
        <v>0.01</v>
      </c>
      <c r="C50" s="129">
        <f>B50</f>
        <v>0.01</v>
      </c>
      <c r="D50" s="129">
        <f t="shared" ref="D50" si="14">C50</f>
        <v>0.01</v>
      </c>
      <c r="E50" s="129">
        <f t="shared" ref="E50" si="15">D50</f>
        <v>0.01</v>
      </c>
      <c r="F50" s="129">
        <f t="shared" ref="F50" si="16">E50</f>
        <v>0.01</v>
      </c>
      <c r="G50" s="129">
        <f t="shared" ref="G50" si="17">F50</f>
        <v>0.01</v>
      </c>
      <c r="H50" s="204"/>
    </row>
    <row r="51" spans="1:22">
      <c r="A51" s="121" t="s">
        <v>51</v>
      </c>
      <c r="B51" s="201">
        <v>0.06</v>
      </c>
      <c r="C51" s="127">
        <f>B51</f>
        <v>0.06</v>
      </c>
      <c r="D51" s="127">
        <f t="shared" ref="D51:G51" si="18">C51</f>
        <v>0.06</v>
      </c>
      <c r="E51" s="127">
        <f t="shared" si="18"/>
        <v>0.06</v>
      </c>
      <c r="F51" s="127">
        <f t="shared" si="18"/>
        <v>0.06</v>
      </c>
      <c r="G51" s="127">
        <f t="shared" si="18"/>
        <v>0.06</v>
      </c>
      <c r="H51" s="197"/>
    </row>
    <row r="52" spans="1:22">
      <c r="A52" s="121" t="s">
        <v>52</v>
      </c>
      <c r="B52" s="201">
        <v>0.32</v>
      </c>
      <c r="C52" s="127">
        <f t="shared" ref="C52:G53" si="19">B52</f>
        <v>0.32</v>
      </c>
      <c r="D52" s="127">
        <f t="shared" si="19"/>
        <v>0.32</v>
      </c>
      <c r="E52" s="127">
        <f t="shared" si="19"/>
        <v>0.32</v>
      </c>
      <c r="F52" s="127">
        <f t="shared" si="19"/>
        <v>0.32</v>
      </c>
      <c r="G52" s="127">
        <f t="shared" si="19"/>
        <v>0.32</v>
      </c>
      <c r="H52" s="197"/>
    </row>
    <row r="53" spans="1:22" ht="13.5" thickBot="1">
      <c r="A53" s="122" t="s">
        <v>46</v>
      </c>
      <c r="B53" s="202">
        <v>0.1</v>
      </c>
      <c r="C53" s="132">
        <f t="shared" si="19"/>
        <v>0.1</v>
      </c>
      <c r="D53" s="132">
        <f t="shared" si="19"/>
        <v>0.1</v>
      </c>
      <c r="E53" s="132">
        <f t="shared" si="19"/>
        <v>0.1</v>
      </c>
      <c r="F53" s="132">
        <f t="shared" si="19"/>
        <v>0.1</v>
      </c>
      <c r="G53" s="132">
        <f t="shared" si="19"/>
        <v>0.1</v>
      </c>
      <c r="H53" s="198"/>
    </row>
    <row r="56" spans="1:22" ht="73.5" customHeight="1">
      <c r="A56" s="263" t="s">
        <v>87</v>
      </c>
      <c r="B56" s="263"/>
      <c r="C56" s="263"/>
      <c r="D56" s="263"/>
      <c r="E56" s="263"/>
      <c r="F56" s="263"/>
      <c r="G56" s="263"/>
      <c r="H56" s="263"/>
      <c r="I56" s="253"/>
      <c r="J56" s="253"/>
      <c r="K56" s="253"/>
      <c r="L56" s="253"/>
      <c r="M56" s="253"/>
      <c r="N56" s="253"/>
      <c r="O56" s="253"/>
      <c r="P56" s="253"/>
      <c r="Q56" s="253"/>
      <c r="R56" s="253"/>
      <c r="S56" s="253"/>
      <c r="T56" s="253"/>
      <c r="U56" s="253"/>
      <c r="V56" s="253"/>
    </row>
  </sheetData>
  <sheetProtection sheet="1" objects="1" scenarios="1"/>
  <mergeCells count="3">
    <mergeCell ref="A2:H2"/>
    <mergeCell ref="A35:H35"/>
    <mergeCell ref="A56:H5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B1:W62"/>
  <sheetViews>
    <sheetView showGridLines="0" topLeftCell="A75" zoomScaleNormal="100" workbookViewId="0">
      <selection activeCell="B62" sqref="B62"/>
    </sheetView>
  </sheetViews>
  <sheetFormatPr defaultColWidth="12.5703125" defaultRowHeight="15" customHeight="1"/>
  <cols>
    <col min="1" max="1" width="1.7109375" customWidth="1"/>
    <col min="2" max="2" width="64.140625" bestFit="1" customWidth="1"/>
    <col min="3" max="3" width="15.5703125" bestFit="1" customWidth="1"/>
    <col min="4" max="4" width="7.7109375" customWidth="1"/>
    <col min="5" max="5" width="9.85546875" bestFit="1" customWidth="1"/>
    <col min="6" max="6" width="7.28515625" customWidth="1"/>
    <col min="7" max="7" width="9.140625" bestFit="1" customWidth="1"/>
    <col min="8" max="8" width="7.140625" customWidth="1"/>
    <col min="9" max="9" width="9.140625" bestFit="1" customWidth="1"/>
    <col min="10" max="10" width="6.85546875" customWidth="1"/>
    <col min="11" max="11" width="9.140625" bestFit="1" customWidth="1"/>
    <col min="12" max="12" width="7" customWidth="1"/>
    <col min="13" max="13" width="9.140625" bestFit="1" customWidth="1"/>
    <col min="14" max="14" width="7" customWidth="1"/>
    <col min="15" max="15" width="9.140625" bestFit="1" customWidth="1"/>
    <col min="16" max="16" width="6.85546875" customWidth="1"/>
    <col min="17" max="17" width="9.140625" bestFit="1" customWidth="1"/>
    <col min="18" max="18" width="6.85546875" customWidth="1"/>
    <col min="19" max="19" width="9.140625" bestFit="1" customWidth="1"/>
    <col min="20" max="20" width="6.7109375" customWidth="1"/>
    <col min="21" max="21" width="9.140625" bestFit="1" customWidth="1"/>
    <col min="22" max="22" width="7.140625" customWidth="1"/>
    <col min="23" max="23" width="10.140625" bestFit="1" customWidth="1"/>
  </cols>
  <sheetData>
    <row r="1" spans="2:23" ht="15.75" customHeight="1">
      <c r="B1" s="139" t="s">
        <v>0</v>
      </c>
      <c r="C1" s="141"/>
      <c r="D1" s="142"/>
      <c r="E1" s="143"/>
      <c r="F1" s="144"/>
      <c r="G1" s="143"/>
      <c r="H1" s="144"/>
      <c r="I1" s="143"/>
      <c r="J1" s="145"/>
      <c r="K1" s="146"/>
      <c r="L1" s="147"/>
      <c r="M1" s="146"/>
      <c r="N1" s="147"/>
      <c r="O1" s="146"/>
      <c r="P1" s="147"/>
      <c r="Q1" s="146"/>
      <c r="R1" s="147"/>
      <c r="S1" s="146"/>
      <c r="T1" s="147"/>
      <c r="U1" s="146"/>
      <c r="V1" s="147"/>
      <c r="W1" s="148"/>
    </row>
    <row r="2" spans="2:23" ht="15.75" customHeight="1">
      <c r="B2" s="140" t="s">
        <v>1</v>
      </c>
      <c r="C2" s="149"/>
      <c r="D2" s="150"/>
      <c r="E2" s="149"/>
      <c r="F2" s="151"/>
      <c r="G2" s="152"/>
      <c r="H2" s="153" t="s">
        <v>2</v>
      </c>
      <c r="I2" s="152"/>
      <c r="J2" s="151"/>
      <c r="K2" s="65"/>
      <c r="L2" s="154"/>
      <c r="M2" s="65"/>
      <c r="N2" s="154"/>
      <c r="O2" s="65"/>
      <c r="P2" s="154"/>
      <c r="Q2" s="65"/>
      <c r="R2" s="154"/>
      <c r="S2" s="65"/>
      <c r="T2" s="154"/>
      <c r="U2" s="65"/>
      <c r="V2" s="154"/>
      <c r="W2" s="155"/>
    </row>
    <row r="3" spans="2:23" ht="15.75" customHeight="1" thickBot="1">
      <c r="B3" s="261"/>
      <c r="C3" s="149"/>
      <c r="D3" s="150"/>
      <c r="E3" s="149"/>
      <c r="F3" s="262"/>
      <c r="G3" s="149"/>
      <c r="H3" s="262"/>
      <c r="I3" s="149"/>
      <c r="J3" s="262"/>
      <c r="K3" s="65"/>
      <c r="L3" s="154"/>
      <c r="M3" s="65"/>
      <c r="N3" s="154"/>
      <c r="O3" s="65"/>
      <c r="P3" s="154"/>
      <c r="Q3" s="65"/>
      <c r="R3" s="154"/>
      <c r="S3" s="65"/>
      <c r="T3" s="154"/>
      <c r="U3" s="65"/>
      <c r="V3" s="154"/>
      <c r="W3" s="155"/>
    </row>
    <row r="4" spans="2:23" ht="15.75" customHeight="1" thickTop="1">
      <c r="B4" s="156" t="s">
        <v>3</v>
      </c>
      <c r="C4" s="157" t="s">
        <v>4</v>
      </c>
      <c r="D4" s="158" t="s">
        <v>5</v>
      </c>
      <c r="E4" s="157" t="s">
        <v>6</v>
      </c>
      <c r="F4" s="158" t="s">
        <v>5</v>
      </c>
      <c r="G4" s="157" t="s">
        <v>7</v>
      </c>
      <c r="H4" s="158" t="s">
        <v>5</v>
      </c>
      <c r="I4" s="157" t="s">
        <v>8</v>
      </c>
      <c r="J4" s="158" t="s">
        <v>5</v>
      </c>
      <c r="K4" s="157" t="s">
        <v>9</v>
      </c>
      <c r="L4" s="158" t="s">
        <v>5</v>
      </c>
      <c r="M4" s="157" t="s">
        <v>10</v>
      </c>
      <c r="N4" s="158" t="s">
        <v>5</v>
      </c>
      <c r="O4" s="157" t="s">
        <v>11</v>
      </c>
      <c r="P4" s="158" t="s">
        <v>5</v>
      </c>
      <c r="Q4" s="157" t="s">
        <v>12</v>
      </c>
      <c r="R4" s="158" t="s">
        <v>5</v>
      </c>
      <c r="S4" s="157" t="s">
        <v>13</v>
      </c>
      <c r="T4" s="158" t="s">
        <v>5</v>
      </c>
      <c r="U4" s="157" t="s">
        <v>14</v>
      </c>
      <c r="V4" s="158" t="s">
        <v>5</v>
      </c>
      <c r="W4" s="159" t="s">
        <v>15</v>
      </c>
    </row>
    <row r="5" spans="2:23" ht="15.75" customHeight="1">
      <c r="B5" s="40" t="s">
        <v>16</v>
      </c>
      <c r="C5" s="160">
        <f>'ENTRADA DE DATOS'!B6</f>
        <v>75</v>
      </c>
      <c r="D5" s="45"/>
      <c r="E5" s="160">
        <f>C5</f>
        <v>75</v>
      </c>
      <c r="F5" s="161"/>
      <c r="G5" s="160">
        <f t="shared" ref="G5:U5" si="0">E5</f>
        <v>75</v>
      </c>
      <c r="H5" s="161"/>
      <c r="I5" s="160">
        <f t="shared" si="0"/>
        <v>75</v>
      </c>
      <c r="J5" s="161"/>
      <c r="K5" s="160">
        <f t="shared" si="0"/>
        <v>75</v>
      </c>
      <c r="L5" s="161"/>
      <c r="M5" s="160">
        <f t="shared" si="0"/>
        <v>75</v>
      </c>
      <c r="N5" s="161"/>
      <c r="O5" s="160">
        <f t="shared" si="0"/>
        <v>75</v>
      </c>
      <c r="P5" s="161"/>
      <c r="Q5" s="160">
        <f t="shared" si="0"/>
        <v>75</v>
      </c>
      <c r="R5" s="161"/>
      <c r="S5" s="160">
        <f t="shared" si="0"/>
        <v>75</v>
      </c>
      <c r="T5" s="161"/>
      <c r="U5" s="160">
        <f t="shared" si="0"/>
        <v>75</v>
      </c>
      <c r="V5" s="161"/>
      <c r="W5" s="38"/>
    </row>
    <row r="6" spans="2:23" ht="15.75" customHeight="1">
      <c r="B6" s="40" t="s">
        <v>17</v>
      </c>
      <c r="C6" s="160">
        <f>'ENTRADA DE DATOS'!B7</f>
        <v>365</v>
      </c>
      <c r="D6" s="45"/>
      <c r="E6" s="160">
        <f>C6</f>
        <v>365</v>
      </c>
      <c r="F6" s="161"/>
      <c r="G6" s="160">
        <f>E6</f>
        <v>365</v>
      </c>
      <c r="H6" s="161"/>
      <c r="I6" s="160">
        <f>G6</f>
        <v>365</v>
      </c>
      <c r="J6" s="161"/>
      <c r="K6" s="160">
        <f>I6</f>
        <v>365</v>
      </c>
      <c r="L6" s="161"/>
      <c r="M6" s="160">
        <f>K6</f>
        <v>365</v>
      </c>
      <c r="N6" s="161"/>
      <c r="O6" s="160">
        <f>M6</f>
        <v>365</v>
      </c>
      <c r="P6" s="161"/>
      <c r="Q6" s="160">
        <f>O6</f>
        <v>365</v>
      </c>
      <c r="R6" s="161"/>
      <c r="S6" s="160">
        <f>Q6</f>
        <v>365</v>
      </c>
      <c r="T6" s="161"/>
      <c r="U6" s="160">
        <f>S6</f>
        <v>365</v>
      </c>
      <c r="V6" s="161"/>
      <c r="W6" s="38"/>
    </row>
    <row r="7" spans="2:23" ht="15.75" customHeight="1">
      <c r="B7" s="40" t="s">
        <v>18</v>
      </c>
      <c r="C7" s="47">
        <f>C5*C6</f>
        <v>27375</v>
      </c>
      <c r="D7" s="45"/>
      <c r="E7" s="47">
        <f>E5*E6</f>
        <v>27375</v>
      </c>
      <c r="F7" s="162"/>
      <c r="G7" s="47">
        <f>G5*G6</f>
        <v>27375</v>
      </c>
      <c r="H7" s="162"/>
      <c r="I7" s="47">
        <f>I5*I6</f>
        <v>27375</v>
      </c>
      <c r="J7" s="162"/>
      <c r="K7" s="47">
        <f>K5*K6</f>
        <v>27375</v>
      </c>
      <c r="L7" s="162"/>
      <c r="M7" s="47">
        <f>M5*M6</f>
        <v>27375</v>
      </c>
      <c r="N7" s="162"/>
      <c r="O7" s="47">
        <f>O5*O6</f>
        <v>27375</v>
      </c>
      <c r="P7" s="162"/>
      <c r="Q7" s="47">
        <f>Q5*Q6</f>
        <v>27375</v>
      </c>
      <c r="R7" s="162"/>
      <c r="S7" s="47">
        <f>S5*S6</f>
        <v>27375</v>
      </c>
      <c r="T7" s="162"/>
      <c r="U7" s="47">
        <f>U5*U6</f>
        <v>27375</v>
      </c>
      <c r="V7" s="162"/>
      <c r="W7" s="38"/>
    </row>
    <row r="8" spans="2:23" ht="15.75" customHeight="1">
      <c r="B8" s="40" t="s">
        <v>19</v>
      </c>
      <c r="C8" s="48">
        <f>'ENTRADA DE DATOS'!B8</f>
        <v>0.65</v>
      </c>
      <c r="D8" s="49"/>
      <c r="E8" s="48">
        <f>C8+'ENTRADA DE DATOS'!$H$8</f>
        <v>0.67</v>
      </c>
      <c r="F8" s="50"/>
      <c r="G8" s="48">
        <f>E8+'ENTRADA DE DATOS'!$H$8</f>
        <v>0.69000000000000006</v>
      </c>
      <c r="H8" s="50"/>
      <c r="I8" s="48">
        <f>G8+'ENTRADA DE DATOS'!$H$8</f>
        <v>0.71000000000000008</v>
      </c>
      <c r="J8" s="50"/>
      <c r="K8" s="48">
        <f>I8+'ENTRADA DE DATOS'!$H$8</f>
        <v>0.73000000000000009</v>
      </c>
      <c r="L8" s="50"/>
      <c r="M8" s="48">
        <f>K8+'ENTRADA DE DATOS'!$H$8</f>
        <v>0.75000000000000011</v>
      </c>
      <c r="N8" s="50"/>
      <c r="O8" s="48">
        <f>M8+'ENTRADA DE DATOS'!$H$8</f>
        <v>0.77000000000000013</v>
      </c>
      <c r="P8" s="50"/>
      <c r="Q8" s="48">
        <f>O8+'ENTRADA DE DATOS'!$H$8</f>
        <v>0.79000000000000015</v>
      </c>
      <c r="R8" s="50"/>
      <c r="S8" s="48">
        <f>Q8+'ENTRADA DE DATOS'!$H$8</f>
        <v>0.81000000000000016</v>
      </c>
      <c r="T8" s="50"/>
      <c r="U8" s="48">
        <f>S8+'ENTRADA DE DATOS'!$H$8</f>
        <v>0.83000000000000018</v>
      </c>
      <c r="V8" s="162"/>
      <c r="W8" s="38"/>
    </row>
    <row r="9" spans="2:23" ht="15.75" customHeight="1">
      <c r="B9" s="40" t="s">
        <v>20</v>
      </c>
      <c r="C9" s="47">
        <f>C7*C8</f>
        <v>17793.75</v>
      </c>
      <c r="D9" s="45"/>
      <c r="E9" s="47">
        <f>E7*E8</f>
        <v>18341.25</v>
      </c>
      <c r="F9" s="162"/>
      <c r="G9" s="47">
        <f>G7*G8</f>
        <v>18888.75</v>
      </c>
      <c r="H9" s="162"/>
      <c r="I9" s="47">
        <f>I7*I8</f>
        <v>19436.250000000004</v>
      </c>
      <c r="J9" s="162"/>
      <c r="K9" s="47">
        <f>K7*K8</f>
        <v>19983.750000000004</v>
      </c>
      <c r="L9" s="162"/>
      <c r="M9" s="47">
        <f>M7*M8</f>
        <v>20531.250000000004</v>
      </c>
      <c r="N9" s="162"/>
      <c r="O9" s="47">
        <f>O7*O8</f>
        <v>21078.750000000004</v>
      </c>
      <c r="P9" s="162"/>
      <c r="Q9" s="47">
        <f>Q7*Q8</f>
        <v>21626.250000000004</v>
      </c>
      <c r="R9" s="162"/>
      <c r="S9" s="47">
        <f>S7*S8</f>
        <v>22173.750000000004</v>
      </c>
      <c r="T9" s="162"/>
      <c r="U9" s="47">
        <f>U7*U8</f>
        <v>22721.250000000004</v>
      </c>
      <c r="V9" s="162"/>
      <c r="W9" s="38"/>
    </row>
    <row r="10" spans="2:23" ht="15.75" customHeight="1">
      <c r="B10" s="40" t="s">
        <v>118</v>
      </c>
      <c r="C10" s="163">
        <f>C11/68*100</f>
        <v>250</v>
      </c>
      <c r="D10" s="45"/>
      <c r="E10" s="163">
        <f>E11/68*100</f>
        <v>255.00000000000003</v>
      </c>
      <c r="F10" s="45"/>
      <c r="G10" s="163">
        <f>G11/68*100</f>
        <v>260.10000000000002</v>
      </c>
      <c r="H10" s="45"/>
      <c r="I10" s="163">
        <f>I11/68*100</f>
        <v>265.30200000000002</v>
      </c>
      <c r="J10" s="45"/>
      <c r="K10" s="163">
        <f>K11/68*100</f>
        <v>270.60804000000002</v>
      </c>
      <c r="L10" s="45"/>
      <c r="M10" s="163">
        <f>M11/68*100</f>
        <v>276.0202008</v>
      </c>
      <c r="N10" s="45"/>
      <c r="O10" s="163">
        <f>O11/68*100</f>
        <v>281.54060481600004</v>
      </c>
      <c r="P10" s="45"/>
      <c r="Q10" s="163">
        <f>Q11/68*100</f>
        <v>287.17141691232001</v>
      </c>
      <c r="R10" s="45"/>
      <c r="S10" s="163">
        <f>S11/68*100</f>
        <v>292.91484525056643</v>
      </c>
      <c r="T10" s="45"/>
      <c r="U10" s="163">
        <f>U11/68*100</f>
        <v>298.77314215557777</v>
      </c>
      <c r="V10" s="45"/>
      <c r="W10" s="38"/>
    </row>
    <row r="11" spans="2:23" ht="15.75" customHeight="1">
      <c r="B11" s="40" t="s">
        <v>119</v>
      </c>
      <c r="C11" s="164">
        <f>'ENTRADA DE DATOS'!B9</f>
        <v>170</v>
      </c>
      <c r="D11" s="49"/>
      <c r="E11" s="164">
        <f>C11+(C11*'ENTRADA DE DATOS'!$H$9)</f>
        <v>173.4</v>
      </c>
      <c r="F11" s="49"/>
      <c r="G11" s="164">
        <f>E11+(E11*'ENTRADA DE DATOS'!$H$9)</f>
        <v>176.86799999999999</v>
      </c>
      <c r="H11" s="49"/>
      <c r="I11" s="164">
        <f>G11+(G11*'ENTRADA DE DATOS'!$H$9)</f>
        <v>180.40536</v>
      </c>
      <c r="J11" s="49"/>
      <c r="K11" s="164">
        <f>I11+(I11*'ENTRADA DE DATOS'!$H$9)</f>
        <v>184.01346720000001</v>
      </c>
      <c r="L11" s="49"/>
      <c r="M11" s="164">
        <f>K11+(K11*'ENTRADA DE DATOS'!$H$9)</f>
        <v>187.69373654400002</v>
      </c>
      <c r="N11" s="49"/>
      <c r="O11" s="164">
        <f>M11+(M11*'ENTRADA DE DATOS'!$H$9)</f>
        <v>191.44761127488002</v>
      </c>
      <c r="P11" s="49"/>
      <c r="Q11" s="164">
        <f>O11+(O11*'ENTRADA DE DATOS'!$H$9)</f>
        <v>195.27656350037762</v>
      </c>
      <c r="R11" s="49"/>
      <c r="S11" s="164">
        <f>Q11+(Q11*'ENTRADA DE DATOS'!$H$9)</f>
        <v>199.18209477038516</v>
      </c>
      <c r="T11" s="49"/>
      <c r="U11" s="164">
        <f>S11+(S11*'ENTRADA DE DATOS'!$H$9)</f>
        <v>203.16573666579288</v>
      </c>
      <c r="V11" s="45"/>
      <c r="W11" s="38"/>
    </row>
    <row r="12" spans="2:23" ht="15.75" customHeight="1">
      <c r="B12" s="40" t="s">
        <v>120</v>
      </c>
      <c r="C12" s="163">
        <f>C11*C8</f>
        <v>110.5</v>
      </c>
      <c r="D12" s="165"/>
      <c r="E12" s="163">
        <f>E11*E8</f>
        <v>116.17800000000001</v>
      </c>
      <c r="F12" s="165"/>
      <c r="G12" s="163">
        <f>G11*G8</f>
        <v>122.03892</v>
      </c>
      <c r="H12" s="165"/>
      <c r="I12" s="163">
        <f>I11*I8</f>
        <v>128.08780560000002</v>
      </c>
      <c r="J12" s="165"/>
      <c r="K12" s="163">
        <f>K11*K8</f>
        <v>134.32983105600002</v>
      </c>
      <c r="L12" s="165"/>
      <c r="M12" s="163">
        <f>M11*M8</f>
        <v>140.77030240800002</v>
      </c>
      <c r="N12" s="165"/>
      <c r="O12" s="163">
        <f>O11*O8</f>
        <v>147.41466068165764</v>
      </c>
      <c r="P12" s="165"/>
      <c r="Q12" s="163">
        <f>Q11*Q8</f>
        <v>154.26848516529836</v>
      </c>
      <c r="R12" s="165"/>
      <c r="S12" s="163">
        <f>S11*S8</f>
        <v>161.337496764012</v>
      </c>
      <c r="T12" s="165"/>
      <c r="U12" s="163">
        <f>U11*U8</f>
        <v>168.62756143260813</v>
      </c>
      <c r="V12" s="165"/>
      <c r="W12" s="38"/>
    </row>
    <row r="13" spans="2:23" ht="15.75" customHeight="1">
      <c r="B13" s="40" t="s">
        <v>121</v>
      </c>
      <c r="C13" s="47">
        <f>'ENTRADA DE DATOS'!B11*'ENTRADA DE DATOS'!B10*12</f>
        <v>1179</v>
      </c>
      <c r="D13" s="45"/>
      <c r="E13" s="47">
        <f>C13+(C13*'ENTRADA DE DATOS'!$H$11)</f>
        <v>1190.79</v>
      </c>
      <c r="F13" s="45"/>
      <c r="G13" s="47">
        <f>E13+(E13*'ENTRADA DE DATOS'!$H$11)</f>
        <v>1202.6978999999999</v>
      </c>
      <c r="H13" s="45"/>
      <c r="I13" s="47">
        <f>G13+(G13*'ENTRADA DE DATOS'!$H$11)</f>
        <v>1214.7248789999999</v>
      </c>
      <c r="J13" s="45"/>
      <c r="K13" s="47">
        <f>I13+(I13*'ENTRADA DE DATOS'!$H$11)</f>
        <v>1226.8721277899999</v>
      </c>
      <c r="L13" s="45"/>
      <c r="M13" s="47">
        <f>K13+(K13*'ENTRADA DE DATOS'!$H$11)</f>
        <v>1239.1408490679</v>
      </c>
      <c r="N13" s="45"/>
      <c r="O13" s="47">
        <f>M13+(M13*'ENTRADA DE DATOS'!$H$11)</f>
        <v>1251.532257558579</v>
      </c>
      <c r="P13" s="45"/>
      <c r="Q13" s="47">
        <f>O13+(O13*'ENTRADA DE DATOS'!$H$11)</f>
        <v>1264.0475801341647</v>
      </c>
      <c r="R13" s="45"/>
      <c r="S13" s="47">
        <f>Q13+(Q13*'ENTRADA DE DATOS'!$H$11)</f>
        <v>1276.6880559355063</v>
      </c>
      <c r="T13" s="45"/>
      <c r="U13" s="47">
        <f>S13+(S13*'ENTRADA DE DATOS'!$H$11)</f>
        <v>1289.4549364948614</v>
      </c>
      <c r="V13" s="45"/>
      <c r="W13" s="44"/>
    </row>
    <row r="14" spans="2:23" ht="15.75" customHeight="1">
      <c r="B14" s="91"/>
      <c r="C14" s="166"/>
      <c r="D14" s="51"/>
      <c r="E14" s="167"/>
      <c r="F14" s="52"/>
      <c r="G14" s="167"/>
      <c r="H14" s="52"/>
      <c r="I14" s="167"/>
      <c r="J14" s="52"/>
      <c r="K14" s="167"/>
      <c r="L14" s="52"/>
      <c r="M14" s="167"/>
      <c r="N14" s="52"/>
      <c r="O14" s="167"/>
      <c r="P14" s="52"/>
      <c r="Q14" s="167"/>
      <c r="R14" s="52"/>
      <c r="S14" s="167"/>
      <c r="T14" s="52"/>
      <c r="U14" s="167"/>
      <c r="V14" s="52"/>
      <c r="W14" s="44"/>
    </row>
    <row r="15" spans="2:23" ht="15.75" customHeight="1">
      <c r="B15" s="168" t="s">
        <v>27</v>
      </c>
      <c r="C15" s="169">
        <f>(C11*C9)</f>
        <v>3024937.5</v>
      </c>
      <c r="D15" s="170"/>
      <c r="E15" s="169">
        <f>(E11*E9)</f>
        <v>3180372.75</v>
      </c>
      <c r="F15" s="170"/>
      <c r="G15" s="169">
        <f>(G11*G9)</f>
        <v>3340815.4350000001</v>
      </c>
      <c r="H15" s="170"/>
      <c r="I15" s="169">
        <f>(I11*I9)</f>
        <v>3506403.6783000007</v>
      </c>
      <c r="J15" s="170"/>
      <c r="K15" s="169">
        <f>(K11*K9)</f>
        <v>3677279.1251580007</v>
      </c>
      <c r="L15" s="170"/>
      <c r="M15" s="169">
        <f>(M11*M9)</f>
        <v>3853587.028419001</v>
      </c>
      <c r="N15" s="170"/>
      <c r="O15" s="169">
        <f>(O11*O9)</f>
        <v>4035476.3361603781</v>
      </c>
      <c r="P15" s="170"/>
      <c r="Q15" s="169">
        <f>(Q11*Q9)</f>
        <v>4223099.7814000426</v>
      </c>
      <c r="R15" s="170"/>
      <c r="S15" s="169">
        <f>(S11*S9)</f>
        <v>4416613.9739148291</v>
      </c>
      <c r="T15" s="170"/>
      <c r="U15" s="169">
        <f>(U11*U9)</f>
        <v>4616179.4942176472</v>
      </c>
      <c r="V15" s="170"/>
      <c r="W15" s="171">
        <f>SUM(C15,E15,G15,I15,K15,M15,O15,Q15,S15,U15)</f>
        <v>37874765.1025699</v>
      </c>
    </row>
    <row r="16" spans="2:23" s="56" customFormat="1" ht="15.75" customHeight="1">
      <c r="B16" s="172" t="s">
        <v>28</v>
      </c>
      <c r="C16" s="53"/>
      <c r="D16" s="54"/>
      <c r="E16" s="53"/>
      <c r="F16" s="54"/>
      <c r="G16" s="53"/>
      <c r="H16" s="54"/>
      <c r="I16" s="53"/>
      <c r="J16" s="54"/>
      <c r="K16" s="53"/>
      <c r="L16" s="54"/>
      <c r="M16" s="53"/>
      <c r="N16" s="54"/>
      <c r="O16" s="53"/>
      <c r="P16" s="54"/>
      <c r="Q16" s="53"/>
      <c r="R16" s="54"/>
      <c r="S16" s="53"/>
      <c r="T16" s="54"/>
      <c r="U16" s="53"/>
      <c r="V16" s="54"/>
      <c r="W16" s="55"/>
    </row>
    <row r="17" spans="2:23" ht="15.75" customHeight="1">
      <c r="B17" s="40" t="s">
        <v>122</v>
      </c>
      <c r="C17" s="47">
        <f>C15*D17</f>
        <v>3024937.5</v>
      </c>
      <c r="D17" s="52">
        <v>1</v>
      </c>
      <c r="E17" s="47">
        <f>E15*F17</f>
        <v>3180372.75</v>
      </c>
      <c r="F17" s="52">
        <v>1</v>
      </c>
      <c r="G17" s="47">
        <f>G15*H17</f>
        <v>3340815.4350000001</v>
      </c>
      <c r="H17" s="52">
        <v>1</v>
      </c>
      <c r="I17" s="47">
        <f>I15*J17</f>
        <v>3506403.6783000007</v>
      </c>
      <c r="J17" s="52">
        <v>1</v>
      </c>
      <c r="K17" s="47">
        <f>K15*L17</f>
        <v>3677279.1251580007</v>
      </c>
      <c r="L17" s="52">
        <v>1</v>
      </c>
      <c r="M17" s="47">
        <f>M15*N17</f>
        <v>3853587.028419001</v>
      </c>
      <c r="N17" s="52">
        <v>1</v>
      </c>
      <c r="O17" s="47">
        <f>O15*P17</f>
        <v>4035476.3361603781</v>
      </c>
      <c r="P17" s="52">
        <v>1</v>
      </c>
      <c r="Q17" s="47">
        <f>Q15*R17</f>
        <v>4223099.7814000426</v>
      </c>
      <c r="R17" s="52">
        <v>1</v>
      </c>
      <c r="S17" s="47">
        <f>S15*T17</f>
        <v>4416613.9739148291</v>
      </c>
      <c r="T17" s="52">
        <v>1</v>
      </c>
      <c r="U17" s="47">
        <f>U15*V17</f>
        <v>4616179.4942176472</v>
      </c>
      <c r="V17" s="52">
        <v>1</v>
      </c>
      <c r="W17" s="62">
        <f t="shared" ref="W17:W19" si="1">SUM(C17,E17,G17,I17,K17,M17,O17,Q17,S17,U17)</f>
        <v>37874765.1025699</v>
      </c>
    </row>
    <row r="18" spans="2:23" ht="15.75" customHeight="1">
      <c r="B18" s="79"/>
      <c r="C18" s="72"/>
      <c r="D18" s="90"/>
      <c r="E18" s="72"/>
      <c r="F18" s="90"/>
      <c r="G18" s="72"/>
      <c r="H18" s="90"/>
      <c r="I18" s="72"/>
      <c r="J18" s="90"/>
      <c r="K18" s="72"/>
      <c r="L18" s="90"/>
      <c r="M18" s="72"/>
      <c r="N18" s="90"/>
      <c r="O18" s="72"/>
      <c r="P18" s="90"/>
      <c r="Q18" s="72"/>
      <c r="R18" s="90"/>
      <c r="S18" s="72"/>
      <c r="T18" s="90"/>
      <c r="U18" s="72"/>
      <c r="V18" s="90"/>
      <c r="W18" s="116"/>
    </row>
    <row r="19" spans="2:23" ht="15.75" customHeight="1">
      <c r="B19" s="168" t="s">
        <v>35</v>
      </c>
      <c r="C19" s="173">
        <f>C18+C17</f>
        <v>3024937.5</v>
      </c>
      <c r="D19" s="174">
        <f>C19/C15</f>
        <v>1</v>
      </c>
      <c r="E19" s="173">
        <f>E18+E17</f>
        <v>3180372.75</v>
      </c>
      <c r="F19" s="174">
        <f>E19/E15</f>
        <v>1</v>
      </c>
      <c r="G19" s="173">
        <f>G18+G17</f>
        <v>3340815.4350000001</v>
      </c>
      <c r="H19" s="174">
        <f>G19/G15</f>
        <v>1</v>
      </c>
      <c r="I19" s="173">
        <f>I18+I17</f>
        <v>3506403.6783000007</v>
      </c>
      <c r="J19" s="174">
        <f>I19/I15</f>
        <v>1</v>
      </c>
      <c r="K19" s="173">
        <f>K18+K17</f>
        <v>3677279.1251580007</v>
      </c>
      <c r="L19" s="174">
        <f>K19/K15</f>
        <v>1</v>
      </c>
      <c r="M19" s="173">
        <f>M18+M17</f>
        <v>3853587.028419001</v>
      </c>
      <c r="N19" s="174">
        <f>M19/M15</f>
        <v>1</v>
      </c>
      <c r="O19" s="173">
        <f>O18+O17</f>
        <v>4035476.3361603781</v>
      </c>
      <c r="P19" s="174">
        <f>O19/O15</f>
        <v>1</v>
      </c>
      <c r="Q19" s="173">
        <f>Q18+Q17</f>
        <v>4223099.7814000426</v>
      </c>
      <c r="R19" s="174">
        <f>Q19/Q15</f>
        <v>1</v>
      </c>
      <c r="S19" s="173">
        <f>S18+S17</f>
        <v>4416613.9739148291</v>
      </c>
      <c r="T19" s="174">
        <f>S19/S15</f>
        <v>1</v>
      </c>
      <c r="U19" s="173">
        <f>U18+U17</f>
        <v>4616179.4942176472</v>
      </c>
      <c r="V19" s="174">
        <f>U19/U15</f>
        <v>1</v>
      </c>
      <c r="W19" s="175">
        <f t="shared" si="1"/>
        <v>37874765.1025699</v>
      </c>
    </row>
    <row r="20" spans="2:23" ht="15.75" customHeight="1" thickBot="1">
      <c r="B20" s="58"/>
      <c r="C20" s="59"/>
      <c r="D20" s="60"/>
      <c r="E20" s="59"/>
      <c r="F20" s="60"/>
      <c r="G20" s="59"/>
      <c r="H20" s="60"/>
      <c r="I20" s="59"/>
      <c r="J20" s="60"/>
      <c r="K20" s="59"/>
      <c r="L20" s="60"/>
      <c r="M20" s="59"/>
      <c r="N20" s="60"/>
      <c r="O20" s="59"/>
      <c r="P20" s="60"/>
      <c r="Q20" s="59"/>
      <c r="R20" s="60"/>
      <c r="S20" s="59"/>
      <c r="T20" s="60"/>
      <c r="U20" s="59"/>
      <c r="V20" s="60"/>
      <c r="W20" s="61"/>
    </row>
    <row r="21" spans="2:23" s="56" customFormat="1" ht="15.75" customHeight="1">
      <c r="B21" s="176" t="s">
        <v>28</v>
      </c>
      <c r="C21" s="63"/>
      <c r="D21" s="250" t="s">
        <v>36</v>
      </c>
      <c r="E21" s="251"/>
      <c r="F21" s="250" t="s">
        <v>36</v>
      </c>
      <c r="G21" s="251"/>
      <c r="H21" s="250" t="s">
        <v>36</v>
      </c>
      <c r="I21" s="251"/>
      <c r="J21" s="250" t="s">
        <v>36</v>
      </c>
      <c r="K21" s="251"/>
      <c r="L21" s="250" t="s">
        <v>36</v>
      </c>
      <c r="M21" s="251"/>
      <c r="N21" s="250" t="s">
        <v>36</v>
      </c>
      <c r="O21" s="251"/>
      <c r="P21" s="250" t="s">
        <v>36</v>
      </c>
      <c r="Q21" s="251"/>
      <c r="R21" s="250" t="s">
        <v>36</v>
      </c>
      <c r="S21" s="251"/>
      <c r="T21" s="250" t="s">
        <v>36</v>
      </c>
      <c r="U21" s="251"/>
      <c r="V21" s="250" t="s">
        <v>36</v>
      </c>
      <c r="W21" s="64"/>
    </row>
    <row r="22" spans="2:23" ht="15.75" customHeight="1">
      <c r="B22" s="177" t="s">
        <v>37</v>
      </c>
      <c r="C22" s="70">
        <f>C19</f>
        <v>3024937.5</v>
      </c>
      <c r="D22" s="66">
        <f>C22/C19</f>
        <v>1</v>
      </c>
      <c r="E22" s="70">
        <f>E19</f>
        <v>3180372.75</v>
      </c>
      <c r="F22" s="66">
        <f>E22/E19</f>
        <v>1</v>
      </c>
      <c r="G22" s="70">
        <f>G19</f>
        <v>3340815.4350000001</v>
      </c>
      <c r="H22" s="66">
        <f>G22/G19</f>
        <v>1</v>
      </c>
      <c r="I22" s="70">
        <f>I19</f>
        <v>3506403.6783000007</v>
      </c>
      <c r="J22" s="66">
        <f>I22/I19</f>
        <v>1</v>
      </c>
      <c r="K22" s="70">
        <f>K19</f>
        <v>3677279.1251580007</v>
      </c>
      <c r="L22" s="66">
        <f>K22/K19</f>
        <v>1</v>
      </c>
      <c r="M22" s="70">
        <f>M19</f>
        <v>3853587.028419001</v>
      </c>
      <c r="N22" s="66">
        <f>M22/M19</f>
        <v>1</v>
      </c>
      <c r="O22" s="70">
        <f>O19</f>
        <v>4035476.3361603781</v>
      </c>
      <c r="P22" s="66">
        <f>O22/O19</f>
        <v>1</v>
      </c>
      <c r="Q22" s="70">
        <f>Q19</f>
        <v>4223099.7814000426</v>
      </c>
      <c r="R22" s="66">
        <f>Q22/Q19</f>
        <v>1</v>
      </c>
      <c r="S22" s="70">
        <f>S19</f>
        <v>4416613.9739148291</v>
      </c>
      <c r="T22" s="66">
        <f>S22/S19</f>
        <v>1</v>
      </c>
      <c r="U22" s="70">
        <f>U19</f>
        <v>4616179.4942176472</v>
      </c>
      <c r="V22" s="66">
        <f>U22/U19</f>
        <v>1</v>
      </c>
      <c r="W22" s="71">
        <f>SUM(C22,E22,G22,I22,K22,M22,O22,Q22,S22,U22)</f>
        <v>37874765.1025699</v>
      </c>
    </row>
    <row r="23" spans="2:23" ht="15.75" customHeight="1">
      <c r="B23" s="67" t="s">
        <v>38</v>
      </c>
      <c r="C23" s="72">
        <f>C22*D23</f>
        <v>226870.3125</v>
      </c>
      <c r="D23" s="4">
        <f>'ENTRADA DE DATOS'!$B$14</f>
        <v>7.4999999999999997E-2</v>
      </c>
      <c r="E23" s="72">
        <f>E22*F23</f>
        <v>238527.95624999999</v>
      </c>
      <c r="F23" s="4">
        <f>D23+'ENTRADA DE DATOS'!$H$14</f>
        <v>7.4999999999999997E-2</v>
      </c>
      <c r="G23" s="72">
        <f>G22*H23</f>
        <v>250561.15762499999</v>
      </c>
      <c r="H23" s="4">
        <f>F23+'ENTRADA DE DATOS'!$H$14</f>
        <v>7.4999999999999997E-2</v>
      </c>
      <c r="I23" s="72">
        <f>I22*J23</f>
        <v>262980.27587250003</v>
      </c>
      <c r="J23" s="4">
        <f>H23+'ENTRADA DE DATOS'!$H$14</f>
        <v>7.4999999999999997E-2</v>
      </c>
      <c r="K23" s="72">
        <f>K22*L23</f>
        <v>275795.93438685004</v>
      </c>
      <c r="L23" s="4">
        <f>J23+'ENTRADA DE DATOS'!$H$14</f>
        <v>7.4999999999999997E-2</v>
      </c>
      <c r="M23" s="72">
        <f>M22*N23</f>
        <v>289019.02713142504</v>
      </c>
      <c r="N23" s="4">
        <f>L23+'ENTRADA DE DATOS'!$H$14</f>
        <v>7.4999999999999997E-2</v>
      </c>
      <c r="O23" s="72">
        <f>O22*P23</f>
        <v>302660.72521202837</v>
      </c>
      <c r="P23" s="4">
        <f>N23+'ENTRADA DE DATOS'!$H$14</f>
        <v>7.4999999999999997E-2</v>
      </c>
      <c r="Q23" s="72">
        <f>Q22*R23</f>
        <v>316732.48360500316</v>
      </c>
      <c r="R23" s="4">
        <f>P23+'ENTRADA DE DATOS'!$H$14</f>
        <v>7.4999999999999997E-2</v>
      </c>
      <c r="S23" s="72">
        <f>S22*T23</f>
        <v>331246.04804361216</v>
      </c>
      <c r="T23" s="4">
        <f>R23+'ENTRADA DE DATOS'!$H$14</f>
        <v>7.4999999999999997E-2</v>
      </c>
      <c r="U23" s="72">
        <f>U22*V23</f>
        <v>346213.46206632355</v>
      </c>
      <c r="V23" s="4">
        <f>T23+'ENTRADA DE DATOS'!$H$14</f>
        <v>7.4999999999999997E-2</v>
      </c>
      <c r="W23" s="73">
        <f>SUM(C23,E23,G23,I23,K23,M23,O23,Q23,S23,U23)</f>
        <v>2840607.3826927422</v>
      </c>
    </row>
    <row r="24" spans="2:23" ht="15.75" customHeight="1">
      <c r="B24" s="67" t="s">
        <v>39</v>
      </c>
      <c r="C24" s="74">
        <f>C22*D24</f>
        <v>438615.93749999994</v>
      </c>
      <c r="D24" s="4">
        <f>'ENTRADA DE DATOS'!$B$15</f>
        <v>0.14499999999999999</v>
      </c>
      <c r="E24" s="74">
        <f>E22*F24</f>
        <v>461154.04874999996</v>
      </c>
      <c r="F24" s="4">
        <f>D24+'ENTRADA DE DATOS'!$H$15</f>
        <v>0.14499999999999999</v>
      </c>
      <c r="G24" s="74">
        <f>G22*H24</f>
        <v>484418.238075</v>
      </c>
      <c r="H24" s="4">
        <f>F24+'ENTRADA DE DATOS'!$H$15</f>
        <v>0.14499999999999999</v>
      </c>
      <c r="I24" s="74">
        <f>I22*J24</f>
        <v>508428.53335350007</v>
      </c>
      <c r="J24" s="4">
        <f>H24+'ENTRADA DE DATOS'!$H$15</f>
        <v>0.14499999999999999</v>
      </c>
      <c r="K24" s="74">
        <f>K22*L24</f>
        <v>533205.47314791009</v>
      </c>
      <c r="L24" s="4">
        <f>J24+'ENTRADA DE DATOS'!$H$15</f>
        <v>0.14499999999999999</v>
      </c>
      <c r="M24" s="74">
        <f>M22*N24</f>
        <v>558770.11912075512</v>
      </c>
      <c r="N24" s="4">
        <f>L24+'ENTRADA DE DATOS'!$H$15</f>
        <v>0.14499999999999999</v>
      </c>
      <c r="O24" s="74">
        <f>O22*P24</f>
        <v>585144.06874325476</v>
      </c>
      <c r="P24" s="4">
        <f>N24+'ENTRADA DE DATOS'!$H$15</f>
        <v>0.14499999999999999</v>
      </c>
      <c r="Q24" s="74">
        <f>Q22*R24</f>
        <v>612349.46830300614</v>
      </c>
      <c r="R24" s="4">
        <f>P24+'ENTRADA DE DATOS'!$H$15</f>
        <v>0.14499999999999999</v>
      </c>
      <c r="S24" s="74">
        <f>S22*T24</f>
        <v>640409.02621765016</v>
      </c>
      <c r="T24" s="4">
        <f>R24+'ENTRADA DE DATOS'!$H$15</f>
        <v>0.14499999999999999</v>
      </c>
      <c r="U24" s="74">
        <f>U22*V24</f>
        <v>669346.02666155878</v>
      </c>
      <c r="V24" s="4">
        <f>T24+'ENTRADA DE DATOS'!$H$15</f>
        <v>0.14499999999999999</v>
      </c>
      <c r="W24" s="73">
        <f>SUM(C24,E24,G24,I24,K24,M24,O24,Q24,S24,U24)</f>
        <v>5491840.9398726346</v>
      </c>
    </row>
    <row r="25" spans="2:23" ht="15.75" customHeight="1">
      <c r="B25" s="168" t="s">
        <v>40</v>
      </c>
      <c r="C25" s="173">
        <f>C22-C24-C23</f>
        <v>2359451.25</v>
      </c>
      <c r="D25" s="174">
        <f>C25/C22</f>
        <v>0.78</v>
      </c>
      <c r="E25" s="173">
        <f>E22-E24-E23</f>
        <v>2480690.7450000001</v>
      </c>
      <c r="F25" s="174">
        <f>E25/E22</f>
        <v>0.78</v>
      </c>
      <c r="G25" s="173">
        <f>G22-G24-G23</f>
        <v>2605836.0393000003</v>
      </c>
      <c r="H25" s="174">
        <f>G25/G22</f>
        <v>0.78</v>
      </c>
      <c r="I25" s="173">
        <f>I22-I24-I23</f>
        <v>2734994.8690740005</v>
      </c>
      <c r="J25" s="174">
        <f>I25/I22</f>
        <v>0.78</v>
      </c>
      <c r="K25" s="173">
        <f>K22-K24-K23</f>
        <v>2868277.7176232408</v>
      </c>
      <c r="L25" s="174">
        <f>K25/K22</f>
        <v>0.78</v>
      </c>
      <c r="M25" s="173">
        <f>M22-M24-M23</f>
        <v>3005797.8821668206</v>
      </c>
      <c r="N25" s="174">
        <f>M25/M22</f>
        <v>0.77999999999999992</v>
      </c>
      <c r="O25" s="173">
        <f>O22-O24-O23</f>
        <v>3147671.5422050953</v>
      </c>
      <c r="P25" s="174">
        <f>O25/O22</f>
        <v>0.78000000000000014</v>
      </c>
      <c r="Q25" s="173">
        <f>Q22-Q24-Q23</f>
        <v>3294017.8294920335</v>
      </c>
      <c r="R25" s="174">
        <f>Q25/Q22</f>
        <v>0.78</v>
      </c>
      <c r="S25" s="173">
        <f>S22-S24-S23</f>
        <v>3444958.899653567</v>
      </c>
      <c r="T25" s="174">
        <f>S25/S22</f>
        <v>0.78</v>
      </c>
      <c r="U25" s="173">
        <f>U22-U24-U23</f>
        <v>3600620.0054897647</v>
      </c>
      <c r="V25" s="174">
        <f>U25/U22</f>
        <v>0.78</v>
      </c>
      <c r="W25" s="175">
        <f>W22-W24-W23</f>
        <v>29542316.780004524</v>
      </c>
    </row>
    <row r="26" spans="2:23" ht="15.75" customHeight="1" thickBot="1">
      <c r="B26" s="57"/>
      <c r="C26" s="59"/>
      <c r="D26" s="69"/>
      <c r="E26" s="59"/>
      <c r="F26" s="69"/>
      <c r="G26" s="59"/>
      <c r="H26" s="69"/>
      <c r="I26" s="59"/>
      <c r="J26" s="69"/>
      <c r="K26" s="59"/>
      <c r="L26" s="69"/>
      <c r="M26" s="59"/>
      <c r="N26" s="69"/>
      <c r="O26" s="59"/>
      <c r="P26" s="69"/>
      <c r="Q26" s="59"/>
      <c r="R26" s="69"/>
      <c r="S26" s="59"/>
      <c r="T26" s="69"/>
      <c r="U26" s="59"/>
      <c r="V26" s="69"/>
      <c r="W26" s="59"/>
    </row>
    <row r="27" spans="2:23" ht="15.75" customHeight="1" thickBot="1">
      <c r="B27" s="178" t="s">
        <v>56</v>
      </c>
      <c r="C27" s="75"/>
      <c r="D27" s="76"/>
      <c r="E27" s="75"/>
      <c r="F27" s="76"/>
      <c r="G27" s="75"/>
      <c r="H27" s="76"/>
      <c r="I27" s="75"/>
      <c r="J27" s="76"/>
      <c r="K27" s="75"/>
      <c r="L27" s="76"/>
      <c r="M27" s="75"/>
      <c r="N27" s="76"/>
      <c r="O27" s="75"/>
      <c r="P27" s="76"/>
      <c r="Q27" s="75"/>
      <c r="R27" s="76"/>
      <c r="S27" s="75"/>
      <c r="T27" s="76"/>
      <c r="U27" s="75"/>
      <c r="V27" s="76"/>
      <c r="W27" s="77"/>
    </row>
    <row r="28" spans="2:23" ht="15.75" customHeight="1">
      <c r="B28" s="5" t="s">
        <v>57</v>
      </c>
      <c r="C28" s="72">
        <f>C22*D28</f>
        <v>287369.0625</v>
      </c>
      <c r="D28" s="78">
        <f>'ENTRADA DE DATOS'!$B$18</f>
        <v>9.5000000000000001E-2</v>
      </c>
      <c r="E28" s="72">
        <f>E22*F28</f>
        <v>302135.41125</v>
      </c>
      <c r="F28" s="78">
        <f>D28+'ENTRADA DE DATOS'!$H$18</f>
        <v>9.5000000000000001E-2</v>
      </c>
      <c r="G28" s="72">
        <f>G22*H28</f>
        <v>317377.46632499999</v>
      </c>
      <c r="H28" s="78">
        <f>F28+'ENTRADA DE DATOS'!$H$18</f>
        <v>9.5000000000000001E-2</v>
      </c>
      <c r="I28" s="72">
        <f>I22*J28</f>
        <v>333108.34943850007</v>
      </c>
      <c r="J28" s="78">
        <f>H28+'ENTRADA DE DATOS'!$H$18</f>
        <v>9.5000000000000001E-2</v>
      </c>
      <c r="K28" s="72">
        <f>K22*L28</f>
        <v>349341.5168900101</v>
      </c>
      <c r="L28" s="78">
        <f>J28+'ENTRADA DE DATOS'!$H$18</f>
        <v>9.5000000000000001E-2</v>
      </c>
      <c r="M28" s="72">
        <f>M22*N28</f>
        <v>366090.76769980509</v>
      </c>
      <c r="N28" s="78">
        <f>L28+'ENTRADA DE DATOS'!$H$18</f>
        <v>9.5000000000000001E-2</v>
      </c>
      <c r="O28" s="72">
        <f>O22*P28</f>
        <v>383370.25193523592</v>
      </c>
      <c r="P28" s="78">
        <f>N28+'ENTRADA DE DATOS'!$H$18</f>
        <v>9.5000000000000001E-2</v>
      </c>
      <c r="Q28" s="72">
        <f>Q22*R28</f>
        <v>401194.47923300404</v>
      </c>
      <c r="R28" s="78">
        <f>P28+'ENTRADA DE DATOS'!$H$18</f>
        <v>9.5000000000000001E-2</v>
      </c>
      <c r="S28" s="72">
        <f>S22*T28</f>
        <v>419578.3275219088</v>
      </c>
      <c r="T28" s="78">
        <f>R28+'ENTRADA DE DATOS'!$H$18</f>
        <v>9.5000000000000001E-2</v>
      </c>
      <c r="U28" s="72">
        <f>U22*V28</f>
        <v>438537.05195067648</v>
      </c>
      <c r="V28" s="78">
        <f>T28+'ENTRADA DE DATOS'!$H$18</f>
        <v>9.5000000000000001E-2</v>
      </c>
      <c r="W28" s="73">
        <f t="shared" ref="W28:W34" si="2">SUM(C28,E28,G28,I28,K28,M28,O28,Q28,S28,U28)</f>
        <v>3598102.6847441411</v>
      </c>
    </row>
    <row r="29" spans="2:23" ht="15.75" customHeight="1">
      <c r="B29" s="79" t="s">
        <v>58</v>
      </c>
      <c r="C29" s="72">
        <f>C22*D29</f>
        <v>90748.125</v>
      </c>
      <c r="D29" s="78">
        <f>'ENTRADA DE DATOS'!$B$19</f>
        <v>0.03</v>
      </c>
      <c r="E29" s="72">
        <f>E22*F29</f>
        <v>95411.182499999995</v>
      </c>
      <c r="F29" s="78">
        <f>D29+'ENTRADA DE DATOS'!$H$19</f>
        <v>0.03</v>
      </c>
      <c r="G29" s="72">
        <f>G22*H29</f>
        <v>100224.46304999999</v>
      </c>
      <c r="H29" s="78">
        <f>F29+'ENTRADA DE DATOS'!$H$19</f>
        <v>0.03</v>
      </c>
      <c r="I29" s="72">
        <f>I22*J29</f>
        <v>105192.11034900002</v>
      </c>
      <c r="J29" s="78">
        <f>H29+'ENTRADA DE DATOS'!$H$19</f>
        <v>0.03</v>
      </c>
      <c r="K29" s="72">
        <f>K22*L29</f>
        <v>110318.37375474002</v>
      </c>
      <c r="L29" s="78">
        <f>J29+'ENTRADA DE DATOS'!$H$19</f>
        <v>0.03</v>
      </c>
      <c r="M29" s="72">
        <f>M22*N29</f>
        <v>115607.61085257003</v>
      </c>
      <c r="N29" s="78">
        <f>L29+'ENTRADA DE DATOS'!$H$19</f>
        <v>0.03</v>
      </c>
      <c r="O29" s="72">
        <f>O22*P29</f>
        <v>121064.29008481133</v>
      </c>
      <c r="P29" s="78">
        <f>N29+'ENTRADA DE DATOS'!$H$19</f>
        <v>0.03</v>
      </c>
      <c r="Q29" s="72">
        <f>Q22*R29</f>
        <v>126692.99344200127</v>
      </c>
      <c r="R29" s="78">
        <f>P29+'ENTRADA DE DATOS'!$H$19</f>
        <v>0.03</v>
      </c>
      <c r="S29" s="72">
        <f>S22*T29</f>
        <v>132498.41921744487</v>
      </c>
      <c r="T29" s="78">
        <f>R29+'ENTRADA DE DATOS'!$H$19</f>
        <v>0.03</v>
      </c>
      <c r="U29" s="72">
        <f>U22*V29</f>
        <v>138485.38482652942</v>
      </c>
      <c r="V29" s="78">
        <f>T29+'ENTRADA DE DATOS'!$H$19</f>
        <v>0.03</v>
      </c>
      <c r="W29" s="73">
        <f t="shared" si="2"/>
        <v>1136242.953077097</v>
      </c>
    </row>
    <row r="30" spans="2:23" ht="15.75" customHeight="1">
      <c r="B30" s="79" t="s">
        <v>59</v>
      </c>
      <c r="C30" s="72">
        <f>C22*D30</f>
        <v>105872.81250000001</v>
      </c>
      <c r="D30" s="78">
        <f>'ENTRADA DE DATOS'!$B$20</f>
        <v>3.5000000000000003E-2</v>
      </c>
      <c r="E30" s="72">
        <f>E22*F30</f>
        <v>111313.04625000001</v>
      </c>
      <c r="F30" s="78">
        <f>D30+'ENTRADA DE DATOS'!$H$20</f>
        <v>3.5000000000000003E-2</v>
      </c>
      <c r="G30" s="72">
        <f>G22*H30</f>
        <v>116928.54022500002</v>
      </c>
      <c r="H30" s="78">
        <f>F30+'ENTRADA DE DATOS'!$H$20</f>
        <v>3.5000000000000003E-2</v>
      </c>
      <c r="I30" s="72">
        <f>I22*J30</f>
        <v>122724.12874050003</v>
      </c>
      <c r="J30" s="78">
        <f>H30+'ENTRADA DE DATOS'!$H$20</f>
        <v>3.5000000000000003E-2</v>
      </c>
      <c r="K30" s="72">
        <f>K22*L30</f>
        <v>128704.76938053004</v>
      </c>
      <c r="L30" s="78">
        <f>J30+'ENTRADA DE DATOS'!$H$20</f>
        <v>3.5000000000000003E-2</v>
      </c>
      <c r="M30" s="72">
        <f>M22*N30</f>
        <v>134875.54599466504</v>
      </c>
      <c r="N30" s="78">
        <f>L30+'ENTRADA DE DATOS'!$H$20</f>
        <v>3.5000000000000003E-2</v>
      </c>
      <c r="O30" s="72">
        <f>O22*P30</f>
        <v>141241.67176561325</v>
      </c>
      <c r="P30" s="78">
        <f>N30+'ENTRADA DE DATOS'!$H$20</f>
        <v>3.5000000000000003E-2</v>
      </c>
      <c r="Q30" s="72">
        <f>Q22*R30</f>
        <v>147808.49234900149</v>
      </c>
      <c r="R30" s="78">
        <f>P30+'ENTRADA DE DATOS'!$H$20</f>
        <v>3.5000000000000003E-2</v>
      </c>
      <c r="S30" s="72">
        <f>S22*T30</f>
        <v>154581.48908701903</v>
      </c>
      <c r="T30" s="78">
        <f>R30+'ENTRADA DE DATOS'!$H$20</f>
        <v>3.5000000000000003E-2</v>
      </c>
      <c r="U30" s="72">
        <f>U22*V30</f>
        <v>161566.28229761767</v>
      </c>
      <c r="V30" s="78">
        <f>T30+'ENTRADA DE DATOS'!$H$20</f>
        <v>3.5000000000000003E-2</v>
      </c>
      <c r="W30" s="73">
        <f t="shared" si="2"/>
        <v>1325616.7785899467</v>
      </c>
    </row>
    <row r="31" spans="2:23" ht="15.75" customHeight="1">
      <c r="B31" s="79" t="s">
        <v>60</v>
      </c>
      <c r="C31" s="72">
        <f>C22*D31</f>
        <v>166371.5625</v>
      </c>
      <c r="D31" s="78">
        <f>'ENTRADA DE DATOS'!$B$21</f>
        <v>5.5E-2</v>
      </c>
      <c r="E31" s="72">
        <f>E22*F31</f>
        <v>174920.50125</v>
      </c>
      <c r="F31" s="78">
        <f>D31+'ENTRADA DE DATOS'!$H$21</f>
        <v>5.5E-2</v>
      </c>
      <c r="G31" s="72">
        <f>G22*H31</f>
        <v>183744.848925</v>
      </c>
      <c r="H31" s="78">
        <f>F31+'ENTRADA DE DATOS'!$H$21</f>
        <v>5.5E-2</v>
      </c>
      <c r="I31" s="72">
        <f>I22*J31</f>
        <v>192852.20230650005</v>
      </c>
      <c r="J31" s="78">
        <f>H31+'ENTRADA DE DATOS'!$H$21</f>
        <v>5.5E-2</v>
      </c>
      <c r="K31" s="72">
        <f>K22*L31</f>
        <v>202250.35188369005</v>
      </c>
      <c r="L31" s="78">
        <f>J31+'ENTRADA DE DATOS'!$H$21</f>
        <v>5.5E-2</v>
      </c>
      <c r="M31" s="72">
        <f>M22*N31</f>
        <v>211947.28656304505</v>
      </c>
      <c r="N31" s="78">
        <f>L31+'ENTRADA DE DATOS'!$H$21</f>
        <v>5.5E-2</v>
      </c>
      <c r="O31" s="72">
        <f>O22*P31</f>
        <v>221951.19848882078</v>
      </c>
      <c r="P31" s="78">
        <f>N31+'ENTRADA DE DATOS'!$H$21</f>
        <v>5.5E-2</v>
      </c>
      <c r="Q31" s="72">
        <f>Q22*R31</f>
        <v>232270.48797700234</v>
      </c>
      <c r="R31" s="78">
        <f>P31+'ENTRADA DE DATOS'!$H$21</f>
        <v>5.5E-2</v>
      </c>
      <c r="S31" s="72">
        <f>S22*T31</f>
        <v>242913.76856531561</v>
      </c>
      <c r="T31" s="78">
        <f>R31+'ENTRADA DE DATOS'!$H$21</f>
        <v>5.5E-2</v>
      </c>
      <c r="U31" s="72">
        <f>U22*V31</f>
        <v>253889.8721819706</v>
      </c>
      <c r="V31" s="78">
        <f>T31+'ENTRADA DE DATOS'!$H$21</f>
        <v>5.5E-2</v>
      </c>
      <c r="W31" s="73">
        <f t="shared" si="2"/>
        <v>2083112.0806413444</v>
      </c>
    </row>
    <row r="32" spans="2:23" ht="15.75" customHeight="1">
      <c r="B32" s="79" t="s">
        <v>61</v>
      </c>
      <c r="C32" s="72">
        <f>C22*D32</f>
        <v>90748.125</v>
      </c>
      <c r="D32" s="78">
        <f>'ENTRADA DE DATOS'!$B$22</f>
        <v>0.03</v>
      </c>
      <c r="E32" s="72">
        <f>E22*F32</f>
        <v>95411.182499999995</v>
      </c>
      <c r="F32" s="78">
        <f>D32+'ENTRADA DE DATOS'!$H$22</f>
        <v>0.03</v>
      </c>
      <c r="G32" s="72">
        <f>G22*H32</f>
        <v>100224.46304999999</v>
      </c>
      <c r="H32" s="78">
        <f>F32+'ENTRADA DE DATOS'!$H$22</f>
        <v>0.03</v>
      </c>
      <c r="I32" s="72">
        <f>I22*J32</f>
        <v>105192.11034900002</v>
      </c>
      <c r="J32" s="78">
        <f>H32+'ENTRADA DE DATOS'!$H$22</f>
        <v>0.03</v>
      </c>
      <c r="K32" s="72">
        <f>K22*L32</f>
        <v>110318.37375474002</v>
      </c>
      <c r="L32" s="78">
        <f>J32+'ENTRADA DE DATOS'!$H$22</f>
        <v>0.03</v>
      </c>
      <c r="M32" s="72">
        <f>M22*N32</f>
        <v>115607.61085257003</v>
      </c>
      <c r="N32" s="78">
        <f>L32+'ENTRADA DE DATOS'!$H$22</f>
        <v>0.03</v>
      </c>
      <c r="O32" s="72">
        <f>O22*P32</f>
        <v>121064.29008481133</v>
      </c>
      <c r="P32" s="78">
        <f>N32+'ENTRADA DE DATOS'!$H$22</f>
        <v>0.03</v>
      </c>
      <c r="Q32" s="72">
        <f>Q22*R32</f>
        <v>126692.99344200127</v>
      </c>
      <c r="R32" s="78">
        <f>P32+'ENTRADA DE DATOS'!$H$22</f>
        <v>0.03</v>
      </c>
      <c r="S32" s="72">
        <f>S22*T32</f>
        <v>132498.41921744487</v>
      </c>
      <c r="T32" s="78">
        <f>R32+'ENTRADA DE DATOS'!$H$22</f>
        <v>0.03</v>
      </c>
      <c r="U32" s="72">
        <f>U22*V32</f>
        <v>138485.38482652942</v>
      </c>
      <c r="V32" s="78">
        <f>T32+'ENTRADA DE DATOS'!$H$22</f>
        <v>0.03</v>
      </c>
      <c r="W32" s="73">
        <f t="shared" si="2"/>
        <v>1136242.953077097</v>
      </c>
    </row>
    <row r="33" spans="2:23" ht="15.75" customHeight="1">
      <c r="B33" s="79" t="s">
        <v>62</v>
      </c>
      <c r="C33" s="72">
        <f>C22*D33</f>
        <v>151246.875</v>
      </c>
      <c r="D33" s="78">
        <f>'ENTRADA DE DATOS'!$B$23</f>
        <v>0.05</v>
      </c>
      <c r="E33" s="72">
        <f>E22*F33</f>
        <v>159018.63750000001</v>
      </c>
      <c r="F33" s="78">
        <f>D33+'ENTRADA DE DATOS'!$H$23</f>
        <v>0.05</v>
      </c>
      <c r="G33" s="72">
        <f>G22*H33</f>
        <v>167040.77175000001</v>
      </c>
      <c r="H33" s="78">
        <f>F33+'ENTRADA DE DATOS'!$H$23</f>
        <v>0.05</v>
      </c>
      <c r="I33" s="72">
        <f>I22*J33</f>
        <v>175320.18391500006</v>
      </c>
      <c r="J33" s="78">
        <f>H33+'ENTRADA DE DATOS'!$H$23</f>
        <v>0.05</v>
      </c>
      <c r="K33" s="72">
        <f>K22*L33</f>
        <v>183863.95625790005</v>
      </c>
      <c r="L33" s="78">
        <f>J33+'ENTRADA DE DATOS'!$H$23</f>
        <v>0.05</v>
      </c>
      <c r="M33" s="72">
        <f>M22*N33</f>
        <v>192679.35142095006</v>
      </c>
      <c r="N33" s="78">
        <f>L33+'ENTRADA DE DATOS'!$H$23</f>
        <v>0.05</v>
      </c>
      <c r="O33" s="72">
        <f>O22*P33</f>
        <v>201773.81680801892</v>
      </c>
      <c r="P33" s="78">
        <f>N33+'ENTRADA DE DATOS'!$H$23</f>
        <v>0.05</v>
      </c>
      <c r="Q33" s="72">
        <f>Q22*R33</f>
        <v>211154.98907000214</v>
      </c>
      <c r="R33" s="78">
        <f>P33+'ENTRADA DE DATOS'!$H$23</f>
        <v>0.05</v>
      </c>
      <c r="S33" s="72">
        <f>S22*T33</f>
        <v>220830.69869574148</v>
      </c>
      <c r="T33" s="78">
        <f>R33+'ENTRADA DE DATOS'!$H$23</f>
        <v>0.05</v>
      </c>
      <c r="U33" s="72">
        <f>U22*V33</f>
        <v>230808.97471088238</v>
      </c>
      <c r="V33" s="78">
        <f>T33+'ENTRADA DE DATOS'!$H$23</f>
        <v>0.05</v>
      </c>
      <c r="W33" s="73">
        <f t="shared" si="2"/>
        <v>1893738.2551284952</v>
      </c>
    </row>
    <row r="34" spans="2:23" ht="15.75" customHeight="1">
      <c r="B34" s="79" t="s">
        <v>63</v>
      </c>
      <c r="C34" s="72">
        <f>C22*D34</f>
        <v>102847.87500000001</v>
      </c>
      <c r="D34" s="179">
        <f>'ENTRADA DE DATOS'!$B$24</f>
        <v>3.4000000000000002E-2</v>
      </c>
      <c r="E34" s="72">
        <f>E22*F34</f>
        <v>108132.6735</v>
      </c>
      <c r="F34" s="78">
        <f>D34+'ENTRADA DE DATOS'!$H$24</f>
        <v>3.4000000000000002E-2</v>
      </c>
      <c r="G34" s="72">
        <f>G22*H34</f>
        <v>113587.72479000001</v>
      </c>
      <c r="H34" s="78">
        <f>F34+'ENTRADA DE DATOS'!$H$24</f>
        <v>3.4000000000000002E-2</v>
      </c>
      <c r="I34" s="72">
        <f>I22*J34</f>
        <v>119217.72506220003</v>
      </c>
      <c r="J34" s="78">
        <f>H34+'ENTRADA DE DATOS'!$H$24</f>
        <v>3.4000000000000002E-2</v>
      </c>
      <c r="K34" s="72">
        <f>K22*L34</f>
        <v>125027.49025537203</v>
      </c>
      <c r="L34" s="78">
        <f>J34+'ENTRADA DE DATOS'!$H$24</f>
        <v>3.4000000000000002E-2</v>
      </c>
      <c r="M34" s="72">
        <f>M22*N34</f>
        <v>131021.95896624605</v>
      </c>
      <c r="N34" s="78">
        <f>L34+'ENTRADA DE DATOS'!$H$24</f>
        <v>3.4000000000000002E-2</v>
      </c>
      <c r="O34" s="72">
        <f>O22*P34</f>
        <v>137206.19542945287</v>
      </c>
      <c r="P34" s="78">
        <f>N34+'ENTRADA DE DATOS'!$H$24</f>
        <v>3.4000000000000002E-2</v>
      </c>
      <c r="Q34" s="72">
        <f>Q22*R34</f>
        <v>143585.39256760146</v>
      </c>
      <c r="R34" s="78">
        <f>P34+'ENTRADA DE DATOS'!$H$24</f>
        <v>3.4000000000000002E-2</v>
      </c>
      <c r="S34" s="72">
        <f>S22*T34</f>
        <v>150164.87511310421</v>
      </c>
      <c r="T34" s="78">
        <f>R34+'ENTRADA DE DATOS'!$H$24</f>
        <v>3.4000000000000002E-2</v>
      </c>
      <c r="U34" s="72">
        <f>U22*V34</f>
        <v>156950.10280340002</v>
      </c>
      <c r="V34" s="78">
        <f>T34+'ENTRADA DE DATOS'!$H$24</f>
        <v>3.4000000000000002E-2</v>
      </c>
      <c r="W34" s="73">
        <f t="shared" si="2"/>
        <v>1287742.013487377</v>
      </c>
    </row>
    <row r="35" spans="2:23" ht="15.75" customHeight="1" thickBot="1">
      <c r="B35" s="168" t="s">
        <v>64</v>
      </c>
      <c r="C35" s="173">
        <f>SUM(C28,C29,C30,C31,C32,C33,C34)</f>
        <v>995204.4375</v>
      </c>
      <c r="D35" s="174">
        <f>C35/C22</f>
        <v>0.32900000000000001</v>
      </c>
      <c r="E35" s="173">
        <f>SUM(E28,E29,E30,E31,E32,E33,E34)</f>
        <v>1046342.63475</v>
      </c>
      <c r="F35" s="174">
        <f>E35/E22</f>
        <v>0.32900000000000001</v>
      </c>
      <c r="G35" s="173">
        <f>SUM(G28,G29,G30,G31,G32,G33,G34)</f>
        <v>1099128.2781150001</v>
      </c>
      <c r="H35" s="174">
        <f>G35/G22</f>
        <v>0.32900000000000001</v>
      </c>
      <c r="I35" s="173">
        <f>SUM(I28,I29,I30,I31,I32,I33,I34)</f>
        <v>1153606.8101607002</v>
      </c>
      <c r="J35" s="174">
        <f>I35/I22</f>
        <v>0.32900000000000001</v>
      </c>
      <c r="K35" s="173">
        <f>SUM(K28,K29,K30,K31,K32,K33,K34)</f>
        <v>1209824.8321769822</v>
      </c>
      <c r="L35" s="174">
        <f>K35/K22</f>
        <v>0.32899999999999996</v>
      </c>
      <c r="M35" s="173">
        <f>SUM(M28,M29,M30,M31,M32,M33,M34)</f>
        <v>1267830.1323498515</v>
      </c>
      <c r="N35" s="174">
        <f>M35/M22</f>
        <v>0.32900000000000007</v>
      </c>
      <c r="O35" s="173">
        <f>SUM(O28,O29,O30,O31,O32,O33,O34)</f>
        <v>1327671.7145967644</v>
      </c>
      <c r="P35" s="174">
        <f>O35/O22</f>
        <v>0.32900000000000001</v>
      </c>
      <c r="Q35" s="173">
        <f>SUM(Q28,Q29,Q30,Q31,Q32,Q33,Q34)</f>
        <v>1389399.8280806141</v>
      </c>
      <c r="R35" s="174">
        <f>Q35/Q22</f>
        <v>0.32900000000000001</v>
      </c>
      <c r="S35" s="173">
        <f>SUM(S28,S29,S30,S31,S32,S33,S34)</f>
        <v>1453065.9974179787</v>
      </c>
      <c r="T35" s="174">
        <f>S35/S22</f>
        <v>0.32899999999999996</v>
      </c>
      <c r="U35" s="173">
        <f>SUM(U28,U29,U30,U31,U32,U33,U34)</f>
        <v>1518723.053597606</v>
      </c>
      <c r="V35" s="174">
        <f>U35/U22</f>
        <v>0.32900000000000001</v>
      </c>
      <c r="W35" s="175">
        <f>SUM(W28,W29,W30,W31,W32,W33,W34)</f>
        <v>12460797.718745498</v>
      </c>
    </row>
    <row r="36" spans="2:23" ht="15.75" customHeight="1" thickTop="1" thickBot="1">
      <c r="B36" s="80"/>
      <c r="C36" s="84"/>
      <c r="D36" s="81"/>
      <c r="E36" s="84"/>
      <c r="F36" s="81"/>
      <c r="G36" s="84"/>
      <c r="H36" s="81"/>
      <c r="I36" s="84"/>
      <c r="J36" s="81"/>
      <c r="K36" s="84"/>
      <c r="L36" s="81"/>
      <c r="M36" s="84"/>
      <c r="N36" s="81"/>
      <c r="O36" s="84"/>
      <c r="P36" s="81"/>
      <c r="Q36" s="84"/>
      <c r="R36" s="81"/>
      <c r="S36" s="84"/>
      <c r="T36" s="81"/>
      <c r="U36" s="84"/>
      <c r="V36" s="81"/>
      <c r="W36" s="85"/>
    </row>
    <row r="37" spans="2:23" ht="15.75" customHeight="1" thickBot="1">
      <c r="B37" s="168" t="s">
        <v>65</v>
      </c>
      <c r="C37" s="173">
        <f>C25-C35</f>
        <v>1364246.8125</v>
      </c>
      <c r="D37" s="174">
        <f>C37/C22</f>
        <v>0.45100000000000001</v>
      </c>
      <c r="E37" s="173">
        <f>E25-E35</f>
        <v>1434348.1102500001</v>
      </c>
      <c r="F37" s="174">
        <f>E37/E22</f>
        <v>0.45100000000000007</v>
      </c>
      <c r="G37" s="173">
        <f>G25-G35</f>
        <v>1506707.7611850002</v>
      </c>
      <c r="H37" s="174">
        <f>G37/G22</f>
        <v>0.45100000000000007</v>
      </c>
      <c r="I37" s="173">
        <f>I25-I35</f>
        <v>1581388.0589133003</v>
      </c>
      <c r="J37" s="174">
        <f>I37/I22</f>
        <v>0.45100000000000001</v>
      </c>
      <c r="K37" s="173">
        <f>K25-K35</f>
        <v>1658452.8854462586</v>
      </c>
      <c r="L37" s="174">
        <f>K37/K22</f>
        <v>0.45100000000000007</v>
      </c>
      <c r="M37" s="173">
        <f>M25-M35</f>
        <v>1737967.749816969</v>
      </c>
      <c r="N37" s="174">
        <f>M37/M22</f>
        <v>0.4509999999999999</v>
      </c>
      <c r="O37" s="173">
        <f>O25-O35</f>
        <v>1819999.8276083309</v>
      </c>
      <c r="P37" s="174">
        <f>O37/O22</f>
        <v>0.45100000000000007</v>
      </c>
      <c r="Q37" s="173">
        <f>Q25-Q35</f>
        <v>1904618.0014114194</v>
      </c>
      <c r="R37" s="174">
        <f>Q37/Q22</f>
        <v>0.45100000000000001</v>
      </c>
      <c r="S37" s="173">
        <f>S25-S35</f>
        <v>1991892.9022355883</v>
      </c>
      <c r="T37" s="174">
        <f>S37/S22</f>
        <v>0.45100000000000007</v>
      </c>
      <c r="U37" s="173">
        <f>U25-U35</f>
        <v>2081896.9518921587</v>
      </c>
      <c r="V37" s="174">
        <f>U37/U22</f>
        <v>0.45099999999999996</v>
      </c>
      <c r="W37" s="175">
        <f>W25-W35</f>
        <v>17081519.061259024</v>
      </c>
    </row>
    <row r="38" spans="2:23" ht="15.75" customHeight="1" thickTop="1" thickBot="1">
      <c r="B38" s="80"/>
      <c r="C38" s="86"/>
      <c r="D38" s="69"/>
      <c r="E38" s="86"/>
      <c r="F38" s="69"/>
      <c r="G38" s="86"/>
      <c r="H38" s="69"/>
      <c r="I38" s="86"/>
      <c r="J38" s="69"/>
      <c r="K38" s="86"/>
      <c r="L38" s="69"/>
      <c r="M38" s="86"/>
      <c r="N38" s="69"/>
      <c r="O38" s="86"/>
      <c r="P38" s="69"/>
      <c r="Q38" s="86"/>
      <c r="R38" s="69"/>
      <c r="S38" s="86"/>
      <c r="T38" s="69"/>
      <c r="U38" s="86"/>
      <c r="V38" s="69"/>
      <c r="W38" s="87"/>
    </row>
    <row r="39" spans="2:23" ht="15.75" customHeight="1" thickBot="1">
      <c r="B39" s="180" t="s">
        <v>66</v>
      </c>
      <c r="C39" s="88"/>
      <c r="D39" s="76"/>
      <c r="E39" s="88"/>
      <c r="F39" s="76"/>
      <c r="G39" s="88"/>
      <c r="H39" s="76"/>
      <c r="I39" s="88"/>
      <c r="J39" s="76"/>
      <c r="K39" s="88"/>
      <c r="L39" s="76"/>
      <c r="M39" s="88"/>
      <c r="N39" s="76"/>
      <c r="O39" s="88"/>
      <c r="P39" s="76"/>
      <c r="Q39" s="88"/>
      <c r="R39" s="76"/>
      <c r="S39" s="88"/>
      <c r="T39" s="76"/>
      <c r="U39" s="88"/>
      <c r="V39" s="76"/>
      <c r="W39" s="89"/>
    </row>
    <row r="40" spans="2:23" ht="15.75" customHeight="1">
      <c r="B40" s="5" t="s">
        <v>67</v>
      </c>
      <c r="C40" s="72">
        <f>C37*D40</f>
        <v>136424.68124999999</v>
      </c>
      <c r="D40" s="78">
        <f>'ENTRADA DE DATOS'!$B$28</f>
        <v>0.1</v>
      </c>
      <c r="E40" s="72">
        <f>E37*F40</f>
        <v>143434.81102500003</v>
      </c>
      <c r="F40" s="78">
        <f>'ENTRADA DE DATOS'!$B$28</f>
        <v>0.1</v>
      </c>
      <c r="G40" s="72">
        <f>G37*H40</f>
        <v>150670.77611850001</v>
      </c>
      <c r="H40" s="78">
        <f>'ENTRADA DE DATOS'!$B$28</f>
        <v>0.1</v>
      </c>
      <c r="I40" s="72">
        <f>I37*J40</f>
        <v>158138.80589133003</v>
      </c>
      <c r="J40" s="78">
        <f>'ENTRADA DE DATOS'!$B$28</f>
        <v>0.1</v>
      </c>
      <c r="K40" s="72">
        <f>K37*L40</f>
        <v>165845.28854462586</v>
      </c>
      <c r="L40" s="78">
        <f>'ENTRADA DE DATOS'!$B$28</f>
        <v>0.1</v>
      </c>
      <c r="M40" s="72">
        <f>M37*N40</f>
        <v>173796.77498169692</v>
      </c>
      <c r="N40" s="78">
        <f>'ENTRADA DE DATOS'!$B$28</f>
        <v>0.1</v>
      </c>
      <c r="O40" s="72">
        <f>O37*P40</f>
        <v>181999.98276083311</v>
      </c>
      <c r="P40" s="78">
        <f>'ENTRADA DE DATOS'!$B$28</f>
        <v>0.1</v>
      </c>
      <c r="Q40" s="72">
        <f>Q37*R40</f>
        <v>190461.80014114195</v>
      </c>
      <c r="R40" s="78">
        <f>'ENTRADA DE DATOS'!$B$28</f>
        <v>0.1</v>
      </c>
      <c r="S40" s="72">
        <f>S37*T40</f>
        <v>199189.29022355884</v>
      </c>
      <c r="T40" s="78">
        <f>'ENTRADA DE DATOS'!$B$28</f>
        <v>0.1</v>
      </c>
      <c r="U40" s="72">
        <f>U37*V40</f>
        <v>208189.69518921588</v>
      </c>
      <c r="V40" s="78">
        <f>'ENTRADA DE DATOS'!$B$28</f>
        <v>0.1</v>
      </c>
      <c r="W40" s="73">
        <f t="shared" ref="W40:W46" si="3">SUM(C40,E40,G40,I40,K40,M40,O40,Q40,S40,U40)</f>
        <v>1708151.9061259027</v>
      </c>
    </row>
    <row r="41" spans="2:23" ht="15.75" customHeight="1">
      <c r="B41" s="168" t="s">
        <v>68</v>
      </c>
      <c r="C41" s="173">
        <f>C37-C40</f>
        <v>1227822.1312500001</v>
      </c>
      <c r="D41" s="174">
        <f>C41/C22</f>
        <v>0.40590000000000004</v>
      </c>
      <c r="E41" s="173">
        <f>E37-E40</f>
        <v>1290913.2992250002</v>
      </c>
      <c r="F41" s="174">
        <f>E41/E22</f>
        <v>0.40590000000000004</v>
      </c>
      <c r="G41" s="173">
        <f>G37-G40</f>
        <v>1356036.9850665003</v>
      </c>
      <c r="H41" s="174">
        <f>G41/G22</f>
        <v>0.40590000000000009</v>
      </c>
      <c r="I41" s="173">
        <f>I37-I40</f>
        <v>1423249.2530219702</v>
      </c>
      <c r="J41" s="174">
        <f>I41/I22</f>
        <v>0.40589999999999998</v>
      </c>
      <c r="K41" s="173">
        <f>K37-K40</f>
        <v>1492607.5969016328</v>
      </c>
      <c r="L41" s="174">
        <f>K41/K22</f>
        <v>0.40590000000000009</v>
      </c>
      <c r="M41" s="173">
        <f>M37-M40</f>
        <v>1564170.9748352722</v>
      </c>
      <c r="N41" s="174">
        <f>M41/M22</f>
        <v>0.40589999999999993</v>
      </c>
      <c r="O41" s="173">
        <f>O37-O40</f>
        <v>1637999.8448474978</v>
      </c>
      <c r="P41" s="174">
        <f>O41/O22</f>
        <v>0.40590000000000009</v>
      </c>
      <c r="Q41" s="173">
        <f>Q37-Q40</f>
        <v>1714156.2012702774</v>
      </c>
      <c r="R41" s="174">
        <f>Q41/Q22</f>
        <v>0.40590000000000004</v>
      </c>
      <c r="S41" s="173">
        <f>S37-S40</f>
        <v>1792703.6120120294</v>
      </c>
      <c r="T41" s="174">
        <f>S41/S22</f>
        <v>0.40590000000000004</v>
      </c>
      <c r="U41" s="173">
        <f>U37-U40</f>
        <v>1873707.2567029428</v>
      </c>
      <c r="V41" s="174">
        <f>U41/U22</f>
        <v>0.40589999999999993</v>
      </c>
      <c r="W41" s="175">
        <f t="shared" si="3"/>
        <v>15373367.155133123</v>
      </c>
    </row>
    <row r="42" spans="2:23" ht="15.75" customHeight="1">
      <c r="B42" s="79" t="s">
        <v>69</v>
      </c>
      <c r="C42" s="72">
        <f>C22*D42</f>
        <v>90748.125</v>
      </c>
      <c r="D42" s="78">
        <f>'ENTRADA DE DATOS'!$B$29</f>
        <v>0.03</v>
      </c>
      <c r="E42" s="72">
        <f>E22*F42</f>
        <v>95411.182499999995</v>
      </c>
      <c r="F42" s="78">
        <f>'ENTRADA DE DATOS'!$B$29</f>
        <v>0.03</v>
      </c>
      <c r="G42" s="72">
        <f>G22*H42</f>
        <v>100224.46304999999</v>
      </c>
      <c r="H42" s="78">
        <f>'ENTRADA DE DATOS'!$B$29</f>
        <v>0.03</v>
      </c>
      <c r="I42" s="72">
        <f>I22*J42</f>
        <v>105192.11034900002</v>
      </c>
      <c r="J42" s="78">
        <f>'ENTRADA DE DATOS'!$B$29</f>
        <v>0.03</v>
      </c>
      <c r="K42" s="72">
        <f>K22*L42</f>
        <v>110318.37375474002</v>
      </c>
      <c r="L42" s="78">
        <f>'ENTRADA DE DATOS'!$B$29</f>
        <v>0.03</v>
      </c>
      <c r="M42" s="72">
        <f>M22*N42</f>
        <v>115607.61085257003</v>
      </c>
      <c r="N42" s="78">
        <f>'ENTRADA DE DATOS'!$B$29</f>
        <v>0.03</v>
      </c>
      <c r="O42" s="72">
        <f>O22*P42</f>
        <v>121064.29008481133</v>
      </c>
      <c r="P42" s="78">
        <f>'ENTRADA DE DATOS'!$B$29</f>
        <v>0.03</v>
      </c>
      <c r="Q42" s="72">
        <f>Q22*R42</f>
        <v>126692.99344200127</v>
      </c>
      <c r="R42" s="78">
        <f>'ENTRADA DE DATOS'!$B$29</f>
        <v>0.03</v>
      </c>
      <c r="S42" s="72">
        <f>S22*T42</f>
        <v>132498.41921744487</v>
      </c>
      <c r="T42" s="78">
        <f>'ENTRADA DE DATOS'!$B$29</f>
        <v>0.03</v>
      </c>
      <c r="U42" s="72">
        <f>U22*V42</f>
        <v>138485.38482652942</v>
      </c>
      <c r="V42" s="78">
        <f>'ENTRADA DE DATOS'!$B$29</f>
        <v>0.03</v>
      </c>
      <c r="W42" s="73">
        <f t="shared" si="3"/>
        <v>1136242.953077097</v>
      </c>
    </row>
    <row r="43" spans="2:23" ht="15.75" customHeight="1">
      <c r="B43" s="79" t="s">
        <v>70</v>
      </c>
      <c r="C43" s="72">
        <f>C41*D43</f>
        <v>61391.106562500005</v>
      </c>
      <c r="D43" s="78">
        <f>'ENTRADA DE DATOS'!$B$30</f>
        <v>0.05</v>
      </c>
      <c r="E43" s="72">
        <f>E41*F43</f>
        <v>64545.664961250011</v>
      </c>
      <c r="F43" s="78">
        <f>'ENTRADA DE DATOS'!$B$30</f>
        <v>0.05</v>
      </c>
      <c r="G43" s="72">
        <f>G41*H43</f>
        <v>67801.84925332501</v>
      </c>
      <c r="H43" s="78">
        <f>'ENTRADA DE DATOS'!$B$30</f>
        <v>0.05</v>
      </c>
      <c r="I43" s="72">
        <f>I41*J43</f>
        <v>71162.462651098511</v>
      </c>
      <c r="J43" s="78">
        <f>'ENTRADA DE DATOS'!$B$30</f>
        <v>0.05</v>
      </c>
      <c r="K43" s="72">
        <f>K41*L43</f>
        <v>74630.379845081639</v>
      </c>
      <c r="L43" s="78">
        <f>'ENTRADA DE DATOS'!$B$30</f>
        <v>0.05</v>
      </c>
      <c r="M43" s="72">
        <f>M41*N43</f>
        <v>78208.548741763618</v>
      </c>
      <c r="N43" s="78">
        <f>'ENTRADA DE DATOS'!$B$30</f>
        <v>0.05</v>
      </c>
      <c r="O43" s="72">
        <f>O41*P43</f>
        <v>81899.992242374894</v>
      </c>
      <c r="P43" s="78">
        <f>'ENTRADA DE DATOS'!$B$30</f>
        <v>0.05</v>
      </c>
      <c r="Q43" s="72">
        <f>Q41*R43</f>
        <v>85707.810063513869</v>
      </c>
      <c r="R43" s="78">
        <f>'ENTRADA DE DATOS'!$B$30</f>
        <v>0.05</v>
      </c>
      <c r="S43" s="72">
        <f>S41*T43</f>
        <v>89635.180600601481</v>
      </c>
      <c r="T43" s="78">
        <f>'ENTRADA DE DATOS'!$B$30</f>
        <v>0.05</v>
      </c>
      <c r="U43" s="72">
        <f>U41*V43</f>
        <v>93685.362835147142</v>
      </c>
      <c r="V43" s="78">
        <f>'ENTRADA DE DATOS'!$B$30</f>
        <v>0.05</v>
      </c>
      <c r="W43" s="73">
        <f t="shared" si="3"/>
        <v>768668.35775665613</v>
      </c>
    </row>
    <row r="44" spans="2:23" ht="15.75" customHeight="1">
      <c r="B44" s="79" t="s">
        <v>71</v>
      </c>
      <c r="C44" s="72">
        <f>'ENTRADA DE DATOS'!B31*'ENTRADA DE DATOS'!B5*'ENTRADA DE DATOS'!B6</f>
        <v>31725</v>
      </c>
      <c r="D44" s="134">
        <f>'ENTRADA DE DATOS'!$B$31</f>
        <v>3.0000000000000001E-3</v>
      </c>
      <c r="E44" s="72">
        <f>'ENTRADA DE DATOS'!$B$5*'Apartamento 1h'!F44*'ENTRADA DE DATOS'!$B$6</f>
        <v>34897.5</v>
      </c>
      <c r="F44" s="134">
        <f>D44+'ENTRADA DE DATOS'!$H$31</f>
        <v>3.3E-3</v>
      </c>
      <c r="G44" s="72">
        <f>'ENTRADA DE DATOS'!$B$5*'Apartamento 1h'!H44*'ENTRADA DE DATOS'!$B$6</f>
        <v>38070</v>
      </c>
      <c r="H44" s="134">
        <f>F44+'ENTRADA DE DATOS'!$H$31</f>
        <v>3.5999999999999999E-3</v>
      </c>
      <c r="I44" s="72">
        <f>'ENTRADA DE DATOS'!$B$5*'Apartamento 1h'!J44*'ENTRADA DE DATOS'!$B$6</f>
        <v>41242.5</v>
      </c>
      <c r="J44" s="134">
        <f>H44+'ENTRADA DE DATOS'!$H$31</f>
        <v>3.8999999999999998E-3</v>
      </c>
      <c r="K44" s="72">
        <f>'ENTRADA DE DATOS'!$B$5*'Apartamento 1h'!L44*'ENTRADA DE DATOS'!$B$6</f>
        <v>44414.999999999993</v>
      </c>
      <c r="L44" s="134">
        <f>J44+'ENTRADA DE DATOS'!$H$31</f>
        <v>4.1999999999999997E-3</v>
      </c>
      <c r="M44" s="72">
        <f>'ENTRADA DE DATOS'!$B$5*'Apartamento 1h'!N44*'ENTRADA DE DATOS'!$B$6</f>
        <v>47587.5</v>
      </c>
      <c r="N44" s="134">
        <f>L44+'ENTRADA DE DATOS'!$H$31</f>
        <v>4.4999999999999997E-3</v>
      </c>
      <c r="O44" s="72">
        <f>'ENTRADA DE DATOS'!$B$5*'Apartamento 1h'!P44*'ENTRADA DE DATOS'!$B$6</f>
        <v>50760</v>
      </c>
      <c r="P44" s="134">
        <f>N44+'ENTRADA DE DATOS'!$H$31</f>
        <v>4.7999999999999996E-3</v>
      </c>
      <c r="Q44" s="72">
        <f>'ENTRADA DE DATOS'!$B$5*'Apartamento 1h'!R44*'ENTRADA DE DATOS'!$B$6</f>
        <v>53932.499999999993</v>
      </c>
      <c r="R44" s="134">
        <f>P44+'ENTRADA DE DATOS'!$H$31</f>
        <v>5.0999999999999995E-3</v>
      </c>
      <c r="S44" s="72">
        <f>'ENTRADA DE DATOS'!$B$5*'Apartamento 1h'!T44*'ENTRADA DE DATOS'!$B$6</f>
        <v>57104.999999999993</v>
      </c>
      <c r="T44" s="134">
        <f>R44+'ENTRADA DE DATOS'!$H$31</f>
        <v>5.3999999999999994E-3</v>
      </c>
      <c r="U44" s="72">
        <f>'ENTRADA DE DATOS'!$B$5*'Apartamento 1h'!V44*'ENTRADA DE DATOS'!$B$6</f>
        <v>60277.499999999993</v>
      </c>
      <c r="V44" s="134">
        <f>T44+'ENTRADA DE DATOS'!$H$31</f>
        <v>5.6999999999999993E-3</v>
      </c>
      <c r="W44" s="73">
        <f t="shared" si="3"/>
        <v>460012.5</v>
      </c>
    </row>
    <row r="45" spans="2:23" ht="15.75" customHeight="1">
      <c r="B45" s="79" t="s">
        <v>72</v>
      </c>
      <c r="C45" s="72">
        <f>C13*C5</f>
        <v>88425</v>
      </c>
      <c r="D45" s="72"/>
      <c r="E45" s="72">
        <f t="shared" ref="E45:U45" si="4">E13*E5</f>
        <v>89309.25</v>
      </c>
      <c r="F45" s="72"/>
      <c r="G45" s="72">
        <f t="shared" si="4"/>
        <v>90202.342499999999</v>
      </c>
      <c r="H45" s="72"/>
      <c r="I45" s="72">
        <f t="shared" si="4"/>
        <v>91104.365924999991</v>
      </c>
      <c r="J45" s="72"/>
      <c r="K45" s="72">
        <f t="shared" si="4"/>
        <v>92015.409584249996</v>
      </c>
      <c r="L45" s="72"/>
      <c r="M45" s="72">
        <f t="shared" si="4"/>
        <v>92935.563680092499</v>
      </c>
      <c r="N45" s="72"/>
      <c r="O45" s="72">
        <f t="shared" si="4"/>
        <v>93864.919316893429</v>
      </c>
      <c r="P45" s="72"/>
      <c r="Q45" s="72">
        <f t="shared" si="4"/>
        <v>94803.568510062352</v>
      </c>
      <c r="R45" s="72"/>
      <c r="S45" s="72">
        <f t="shared" si="4"/>
        <v>95751.604195162974</v>
      </c>
      <c r="T45" s="72"/>
      <c r="U45" s="72">
        <f t="shared" si="4"/>
        <v>96709.120237114606</v>
      </c>
      <c r="V45" s="72"/>
      <c r="W45" s="73">
        <f t="shared" si="3"/>
        <v>925121.14394857583</v>
      </c>
    </row>
    <row r="46" spans="2:23" ht="15.75" customHeight="1">
      <c r="B46" s="181" t="s">
        <v>73</v>
      </c>
      <c r="C46" s="182">
        <f>C41-(SUM(C42:C45))</f>
        <v>955532.89968750009</v>
      </c>
      <c r="D46" s="183">
        <f>C46/C22</f>
        <v>0.31588517107791486</v>
      </c>
      <c r="E46" s="182">
        <f>E41-(SUM(E42:E45))</f>
        <v>1006749.7017637502</v>
      </c>
      <c r="F46" s="183">
        <f>E46/E22</f>
        <v>0.31655085139430594</v>
      </c>
      <c r="G46" s="182">
        <f>G41-(SUM(G42:G45))</f>
        <v>1059738.3302631753</v>
      </c>
      <c r="H46" s="183">
        <f>G46/G22</f>
        <v>0.31720948100300406</v>
      </c>
      <c r="I46" s="182">
        <f>I41-(SUM(I42:I45))</f>
        <v>1114547.8140968718</v>
      </c>
      <c r="J46" s="183">
        <f>I46/I22</f>
        <v>0.31786066761064846</v>
      </c>
      <c r="K46" s="182">
        <f>K41-(SUM(K42:K45))</f>
        <v>1171228.4337175612</v>
      </c>
      <c r="L46" s="183">
        <f>K46/K22</f>
        <v>0.31850408790146906</v>
      </c>
      <c r="M46" s="182">
        <f>M41-(SUM(M42:M45))</f>
        <v>1229831.7515608461</v>
      </c>
      <c r="N46" s="183">
        <f>M46/M22</f>
        <v>0.31913947771030499</v>
      </c>
      <c r="O46" s="182">
        <f>O41-(SUM(O42:O45))</f>
        <v>1290410.6432034182</v>
      </c>
      <c r="P46" s="183">
        <f>O46/O22</f>
        <v>0.31976662374167236</v>
      </c>
      <c r="Q46" s="182">
        <f>Q41-(SUM(Q42:Q45))</f>
        <v>1353019.3292546999</v>
      </c>
      <c r="R46" s="183">
        <f>Q46/Q22</f>
        <v>0.32038535656056571</v>
      </c>
      <c r="S46" s="182">
        <f>S41-(SUM(S42:S45))</f>
        <v>1417713.4079988201</v>
      </c>
      <c r="T46" s="183">
        <f>S46/S22</f>
        <v>0.32099554463488178</v>
      </c>
      <c r="U46" s="182">
        <f>U41-(SUM(U42:U45))</f>
        <v>1484549.8888041517</v>
      </c>
      <c r="V46" s="183">
        <f>U46/U22</f>
        <v>0.32159708925178049</v>
      </c>
      <c r="W46" s="184">
        <f t="shared" si="3"/>
        <v>12083322.200350795</v>
      </c>
    </row>
    <row r="50" spans="2:23" ht="15.75" customHeight="1">
      <c r="B50" s="186" t="s">
        <v>78</v>
      </c>
      <c r="C50" s="7"/>
      <c r="D50" s="39"/>
      <c r="E50" s="7"/>
      <c r="F50" s="39"/>
      <c r="G50" s="7"/>
      <c r="H50" s="39"/>
      <c r="I50" s="7"/>
      <c r="J50" s="39"/>
      <c r="K50" s="7"/>
      <c r="L50" s="39"/>
      <c r="M50" s="7"/>
      <c r="N50" s="39"/>
      <c r="O50" s="7"/>
      <c r="P50" s="39"/>
      <c r="Q50" s="7"/>
      <c r="R50" s="39"/>
      <c r="S50" s="7"/>
      <c r="T50" s="39"/>
      <c r="U50" s="7"/>
      <c r="V50" s="39"/>
      <c r="W50" s="44"/>
    </row>
    <row r="51" spans="2:23" ht="15.75" customHeight="1">
      <c r="B51" s="187" t="s">
        <v>123</v>
      </c>
      <c r="C51" s="188">
        <f>C46/C5</f>
        <v>12740.438662500001</v>
      </c>
      <c r="D51" s="11"/>
      <c r="E51" s="188">
        <f>E46/E5</f>
        <v>13423.329356850003</v>
      </c>
      <c r="F51" s="11"/>
      <c r="G51" s="188">
        <f>G46/G5</f>
        <v>14129.844403509003</v>
      </c>
      <c r="H51" s="11"/>
      <c r="I51" s="188">
        <f>I46/I5</f>
        <v>14860.637521291623</v>
      </c>
      <c r="J51" s="11"/>
      <c r="K51" s="188">
        <f>K46/K5</f>
        <v>15616.379116234149</v>
      </c>
      <c r="L51" s="11"/>
      <c r="M51" s="188">
        <f>M46/M5</f>
        <v>16397.756687477948</v>
      </c>
      <c r="N51" s="11"/>
      <c r="O51" s="188">
        <f>O46/O5</f>
        <v>17205.475242712244</v>
      </c>
      <c r="P51" s="11"/>
      <c r="Q51" s="188">
        <f>Q46/Q5</f>
        <v>18040.257723396</v>
      </c>
      <c r="R51" s="11"/>
      <c r="S51" s="188">
        <f>S46/S5</f>
        <v>18902.845439984267</v>
      </c>
      <c r="T51" s="11"/>
      <c r="U51" s="188">
        <f>U46/U5</f>
        <v>19793.998517388689</v>
      </c>
      <c r="V51" s="46"/>
      <c r="W51" s="62">
        <f>SUM(C51:U51)</f>
        <v>161110.96267134391</v>
      </c>
    </row>
    <row r="52" spans="2:23" ht="15.75" customHeight="1" thickBot="1">
      <c r="B52" s="189" t="s">
        <v>15</v>
      </c>
      <c r="C52" s="173">
        <f>SUM(C51)</f>
        <v>12740.438662500001</v>
      </c>
      <c r="D52" s="174"/>
      <c r="E52" s="173">
        <f>SUM(E51)</f>
        <v>13423.329356850003</v>
      </c>
      <c r="F52" s="174"/>
      <c r="G52" s="173">
        <f>SUM(G51)</f>
        <v>14129.844403509003</v>
      </c>
      <c r="H52" s="174"/>
      <c r="I52" s="173">
        <f>SUM(I51)</f>
        <v>14860.637521291623</v>
      </c>
      <c r="J52" s="174"/>
      <c r="K52" s="173">
        <f>SUM(K51)</f>
        <v>15616.379116234149</v>
      </c>
      <c r="L52" s="174"/>
      <c r="M52" s="173">
        <f>SUM(M51)</f>
        <v>16397.756687477948</v>
      </c>
      <c r="N52" s="174"/>
      <c r="O52" s="173">
        <f>SUM(O51)</f>
        <v>17205.475242712244</v>
      </c>
      <c r="P52" s="174"/>
      <c r="Q52" s="173">
        <f>SUM(Q51)</f>
        <v>18040.257723396</v>
      </c>
      <c r="R52" s="174"/>
      <c r="S52" s="173">
        <f>SUM(S51)</f>
        <v>18902.845439984267</v>
      </c>
      <c r="T52" s="174"/>
      <c r="U52" s="173">
        <f>SUM(U51)</f>
        <v>19793.998517388689</v>
      </c>
      <c r="V52" s="174"/>
      <c r="W52" s="175">
        <f>SUM(C52,E52,G52,I52,K52,M52,O52,Q52,S52,U52)</f>
        <v>161110.96267134391</v>
      </c>
    </row>
    <row r="53" spans="2:23" ht="15.75" customHeight="1" thickBot="1">
      <c r="B53" s="41"/>
      <c r="C53" s="22"/>
      <c r="D53" s="21"/>
      <c r="E53" s="22"/>
      <c r="F53" s="21"/>
      <c r="G53" s="22"/>
      <c r="H53" s="21"/>
      <c r="I53" s="22"/>
      <c r="J53" s="21"/>
      <c r="K53" s="22"/>
      <c r="L53" s="21"/>
      <c r="M53" s="22"/>
      <c r="N53" s="21"/>
      <c r="O53" s="22"/>
      <c r="P53" s="21"/>
      <c r="Q53" s="22"/>
      <c r="R53" s="21"/>
      <c r="S53" s="22"/>
      <c r="T53" s="21"/>
      <c r="U53" s="22"/>
      <c r="V53" s="21"/>
      <c r="W53" s="190"/>
    </row>
    <row r="54" spans="2:23" ht="15.75" customHeight="1">
      <c r="B54" s="191" t="s">
        <v>86</v>
      </c>
      <c r="C54" s="22"/>
      <c r="D54" s="21"/>
      <c r="E54" s="22"/>
      <c r="F54" s="21"/>
      <c r="G54" s="22"/>
      <c r="H54" s="21"/>
      <c r="I54" s="22"/>
      <c r="J54" s="21"/>
      <c r="K54" s="271"/>
      <c r="L54" s="272"/>
      <c r="M54" s="272"/>
      <c r="N54" s="272"/>
      <c r="O54" s="272"/>
      <c r="P54" s="272"/>
      <c r="Q54" s="272"/>
      <c r="R54" s="21"/>
      <c r="S54" s="22"/>
      <c r="T54" s="21"/>
      <c r="U54" s="22"/>
      <c r="V54" s="21"/>
      <c r="W54" s="190"/>
    </row>
    <row r="55" spans="2:23" ht="15.75" customHeight="1">
      <c r="B55" s="91"/>
      <c r="C55" s="270" t="str">
        <f>'ENTRADA DE DATOS'!B4</f>
        <v>Estudios</v>
      </c>
      <c r="D55" s="270"/>
      <c r="E55" s="270"/>
      <c r="F55" s="21"/>
      <c r="G55" s="22"/>
      <c r="H55" s="21"/>
      <c r="I55" s="22"/>
      <c r="J55" s="21"/>
      <c r="K55" s="272"/>
      <c r="L55" s="272"/>
      <c r="M55" s="272"/>
      <c r="N55" s="272"/>
      <c r="O55" s="272"/>
      <c r="P55" s="272"/>
      <c r="Q55" s="272"/>
      <c r="R55" s="21"/>
      <c r="S55" s="22"/>
      <c r="T55" s="21"/>
      <c r="U55" s="22"/>
      <c r="V55" s="21"/>
      <c r="W55" s="190"/>
    </row>
    <row r="56" spans="2:23" ht="15.75" customHeight="1">
      <c r="B56" s="91"/>
      <c r="C56" s="22" t="s">
        <v>94</v>
      </c>
      <c r="D56" s="13"/>
      <c r="E56" s="101">
        <f>'ENTRADA DE DATOS'!B5</f>
        <v>141000</v>
      </c>
      <c r="F56" s="21"/>
      <c r="G56" s="22"/>
      <c r="H56" s="21"/>
      <c r="I56" s="7"/>
      <c r="J56" s="21"/>
      <c r="K56" s="272"/>
      <c r="L56" s="272"/>
      <c r="M56" s="272"/>
      <c r="N56" s="272"/>
      <c r="O56" s="272"/>
      <c r="P56" s="272"/>
      <c r="Q56" s="272"/>
      <c r="R56" s="21"/>
      <c r="S56" s="22"/>
      <c r="T56" s="21"/>
      <c r="U56" s="22"/>
      <c r="V56" s="21"/>
      <c r="W56" s="190"/>
    </row>
    <row r="57" spans="2:23" ht="15.75" customHeight="1">
      <c r="B57" s="91"/>
      <c r="C57" s="22" t="s">
        <v>95</v>
      </c>
      <c r="D57" s="13"/>
      <c r="E57" s="42">
        <f>W52</f>
        <v>161110.96267134391</v>
      </c>
      <c r="F57" s="21"/>
      <c r="G57" s="22"/>
      <c r="H57" s="21"/>
      <c r="I57" s="7"/>
      <c r="J57" s="21"/>
      <c r="K57" s="272"/>
      <c r="L57" s="272"/>
      <c r="M57" s="272"/>
      <c r="N57" s="272"/>
      <c r="O57" s="272"/>
      <c r="P57" s="272"/>
      <c r="Q57" s="272"/>
      <c r="R57" s="21"/>
      <c r="S57" s="22"/>
      <c r="T57" s="21"/>
      <c r="U57" s="22"/>
      <c r="V57" s="21"/>
      <c r="W57" s="190"/>
    </row>
    <row r="58" spans="2:23" ht="15.75" customHeight="1">
      <c r="B58" s="91"/>
      <c r="C58" s="22" t="s">
        <v>96</v>
      </c>
      <c r="D58" s="13"/>
      <c r="E58" s="43">
        <f>(E57/E56)</f>
        <v>1.142630940931517</v>
      </c>
      <c r="F58" s="21"/>
      <c r="G58" s="22"/>
      <c r="H58" s="21"/>
      <c r="I58" s="43"/>
      <c r="J58" s="21"/>
      <c r="K58" s="272"/>
      <c r="L58" s="272"/>
      <c r="M58" s="272"/>
      <c r="N58" s="272"/>
      <c r="O58" s="272"/>
      <c r="P58" s="272"/>
      <c r="Q58" s="272"/>
      <c r="R58" s="21"/>
      <c r="S58" s="22"/>
      <c r="T58" s="21"/>
      <c r="U58" s="22"/>
      <c r="V58" s="21"/>
      <c r="W58" s="190"/>
    </row>
    <row r="59" spans="2:23" ht="15.75" customHeight="1">
      <c r="B59" s="91"/>
      <c r="C59" s="22"/>
      <c r="D59" s="21"/>
      <c r="E59" s="22"/>
      <c r="F59" s="21"/>
      <c r="G59" s="22"/>
      <c r="H59" s="21"/>
      <c r="I59" s="22"/>
      <c r="J59" s="21"/>
      <c r="K59" s="272"/>
      <c r="L59" s="272"/>
      <c r="M59" s="272"/>
      <c r="N59" s="272"/>
      <c r="O59" s="272"/>
      <c r="P59" s="272"/>
      <c r="Q59" s="272"/>
      <c r="R59" s="21"/>
      <c r="S59" s="22"/>
      <c r="T59" s="21"/>
      <c r="U59" s="22"/>
      <c r="V59" s="21"/>
      <c r="W59" s="190"/>
    </row>
    <row r="60" spans="2:23" ht="15.75" customHeight="1">
      <c r="B60" s="33"/>
      <c r="C60" s="34"/>
      <c r="D60" s="35"/>
      <c r="E60" s="34"/>
      <c r="F60" s="35"/>
      <c r="G60" s="34"/>
      <c r="H60" s="35"/>
      <c r="I60" s="34"/>
      <c r="J60" s="35"/>
      <c r="K60" s="273"/>
      <c r="L60" s="273"/>
      <c r="M60" s="273"/>
      <c r="N60" s="273"/>
      <c r="O60" s="273"/>
      <c r="P60" s="273"/>
      <c r="Q60" s="273"/>
      <c r="R60" s="35"/>
      <c r="S60" s="34"/>
      <c r="T60" s="35"/>
      <c r="U60" s="34"/>
      <c r="V60" s="35"/>
      <c r="W60" s="36"/>
    </row>
    <row r="62" spans="2:23" ht="46.5" customHeight="1">
      <c r="B62" s="263" t="s">
        <v>87</v>
      </c>
      <c r="C62" s="263"/>
      <c r="D62" s="263"/>
      <c r="E62" s="263"/>
      <c r="F62" s="263"/>
      <c r="G62" s="263"/>
      <c r="H62" s="263"/>
      <c r="I62" s="263"/>
      <c r="J62" s="263"/>
      <c r="K62" s="263"/>
      <c r="L62" s="263"/>
      <c r="M62" s="263"/>
      <c r="N62" s="263"/>
      <c r="O62" s="263"/>
      <c r="P62" s="263"/>
      <c r="Q62" s="263"/>
      <c r="R62" s="263"/>
      <c r="S62" s="263"/>
      <c r="T62" s="263"/>
      <c r="U62" s="263"/>
      <c r="V62" s="263"/>
      <c r="W62" s="263"/>
    </row>
  </sheetData>
  <sheetProtection sheet="1" objects="1" scenarios="1"/>
  <mergeCells count="3">
    <mergeCell ref="K54:Q60"/>
    <mergeCell ref="C55:E55"/>
    <mergeCell ref="B62:W62"/>
  </mergeCells>
  <pageMargins left="0.7" right="0.7" top="0.75" bottom="0.75" header="0" footer="0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7AD9E-E8FB-4761-8650-9E8DB74F331F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EE0CF-0F98-4B6C-92C8-DBB875003E12}">
  <sheetPr>
    <outlinePr summaryBelow="0" summaryRight="0"/>
  </sheetPr>
  <dimension ref="B1:W62"/>
  <sheetViews>
    <sheetView showGridLines="0" zoomScaleNormal="100" workbookViewId="0">
      <selection activeCell="B62" sqref="B62:W62"/>
    </sheetView>
  </sheetViews>
  <sheetFormatPr defaultColWidth="12.5703125" defaultRowHeight="15" customHeight="1"/>
  <cols>
    <col min="1" max="1" width="1.7109375" customWidth="1"/>
    <col min="2" max="2" width="64.140625" bestFit="1" customWidth="1"/>
    <col min="3" max="3" width="15.5703125" bestFit="1" customWidth="1"/>
    <col min="4" max="4" width="7.7109375" customWidth="1"/>
    <col min="5" max="5" width="9.85546875" bestFit="1" customWidth="1"/>
    <col min="6" max="6" width="7.28515625" customWidth="1"/>
    <col min="7" max="7" width="9.140625" bestFit="1" customWidth="1"/>
    <col min="8" max="8" width="7.140625" customWidth="1"/>
    <col min="9" max="9" width="9.140625" bestFit="1" customWidth="1"/>
    <col min="10" max="10" width="6.85546875" customWidth="1"/>
    <col min="11" max="11" width="9.140625" bestFit="1" customWidth="1"/>
    <col min="12" max="12" width="7" customWidth="1"/>
    <col min="13" max="13" width="9.140625" bestFit="1" customWidth="1"/>
    <col min="14" max="14" width="7" customWidth="1"/>
    <col min="15" max="15" width="9.140625" bestFit="1" customWidth="1"/>
    <col min="16" max="16" width="6.85546875" customWidth="1"/>
    <col min="17" max="17" width="9.140625" bestFit="1" customWidth="1"/>
    <col min="18" max="18" width="6.85546875" customWidth="1"/>
    <col min="19" max="19" width="9.140625" bestFit="1" customWidth="1"/>
    <col min="20" max="20" width="6.7109375" customWidth="1"/>
    <col min="21" max="21" width="9.140625" bestFit="1" customWidth="1"/>
    <col min="22" max="22" width="7.140625" customWidth="1"/>
    <col min="23" max="23" width="10.140625" bestFit="1" customWidth="1"/>
  </cols>
  <sheetData>
    <row r="1" spans="2:23" ht="15.75" customHeight="1">
      <c r="B1" s="139" t="s">
        <v>0</v>
      </c>
      <c r="C1" s="141"/>
      <c r="D1" s="142"/>
      <c r="E1" s="143"/>
      <c r="F1" s="144"/>
      <c r="G1" s="143"/>
      <c r="H1" s="144"/>
      <c r="I1" s="143"/>
      <c r="J1" s="145"/>
      <c r="K1" s="146"/>
      <c r="L1" s="147"/>
      <c r="M1" s="146"/>
      <c r="N1" s="147"/>
      <c r="O1" s="146"/>
      <c r="P1" s="147"/>
      <c r="Q1" s="146"/>
      <c r="R1" s="147"/>
      <c r="S1" s="146"/>
      <c r="T1" s="147"/>
      <c r="U1" s="146"/>
      <c r="V1" s="147"/>
      <c r="W1" s="148"/>
    </row>
    <row r="2" spans="2:23" ht="15.75" customHeight="1">
      <c r="B2" s="140" t="s">
        <v>1</v>
      </c>
      <c r="C2" s="149"/>
      <c r="D2" s="150"/>
      <c r="E2" s="149"/>
      <c r="F2" s="151"/>
      <c r="G2" s="152"/>
      <c r="H2" s="153" t="s">
        <v>2</v>
      </c>
      <c r="I2" s="152"/>
      <c r="J2" s="151"/>
      <c r="K2" s="65"/>
      <c r="L2" s="154"/>
      <c r="M2" s="65"/>
      <c r="N2" s="154"/>
      <c r="O2" s="65"/>
      <c r="P2" s="154"/>
      <c r="Q2" s="65"/>
      <c r="R2" s="154"/>
      <c r="S2" s="65"/>
      <c r="T2" s="154"/>
      <c r="U2" s="65"/>
      <c r="V2" s="154"/>
      <c r="W2" s="155"/>
    </row>
    <row r="3" spans="2:23" ht="15.75" customHeight="1" thickBot="1">
      <c r="B3" s="261"/>
      <c r="C3" s="149"/>
      <c r="D3" s="150"/>
      <c r="E3" s="149"/>
      <c r="F3" s="262"/>
      <c r="G3" s="149"/>
      <c r="H3" s="262"/>
      <c r="I3" s="149"/>
      <c r="J3" s="262"/>
      <c r="K3" s="65"/>
      <c r="L3" s="154"/>
      <c r="M3" s="65"/>
      <c r="N3" s="154"/>
      <c r="O3" s="65"/>
      <c r="P3" s="154"/>
      <c r="Q3" s="65"/>
      <c r="R3" s="154"/>
      <c r="S3" s="65"/>
      <c r="T3" s="154"/>
      <c r="U3" s="65"/>
      <c r="V3" s="154"/>
      <c r="W3" s="155"/>
    </row>
    <row r="4" spans="2:23" ht="15.75" customHeight="1" thickTop="1">
      <c r="B4" s="156" t="s">
        <v>3</v>
      </c>
      <c r="C4" s="157" t="s">
        <v>4</v>
      </c>
      <c r="D4" s="158" t="s">
        <v>5</v>
      </c>
      <c r="E4" s="157" t="s">
        <v>6</v>
      </c>
      <c r="F4" s="158" t="s">
        <v>5</v>
      </c>
      <c r="G4" s="157" t="s">
        <v>7</v>
      </c>
      <c r="H4" s="158" t="s">
        <v>5</v>
      </c>
      <c r="I4" s="157" t="s">
        <v>8</v>
      </c>
      <c r="J4" s="158" t="s">
        <v>5</v>
      </c>
      <c r="K4" s="157" t="s">
        <v>9</v>
      </c>
      <c r="L4" s="158" t="s">
        <v>5</v>
      </c>
      <c r="M4" s="157" t="s">
        <v>10</v>
      </c>
      <c r="N4" s="158" t="s">
        <v>5</v>
      </c>
      <c r="O4" s="157" t="s">
        <v>11</v>
      </c>
      <c r="P4" s="158" t="s">
        <v>5</v>
      </c>
      <c r="Q4" s="157" t="s">
        <v>12</v>
      </c>
      <c r="R4" s="158" t="s">
        <v>5</v>
      </c>
      <c r="S4" s="157" t="s">
        <v>13</v>
      </c>
      <c r="T4" s="158" t="s">
        <v>5</v>
      </c>
      <c r="U4" s="157" t="s">
        <v>14</v>
      </c>
      <c r="V4" s="158" t="s">
        <v>5</v>
      </c>
      <c r="W4" s="159" t="s">
        <v>15</v>
      </c>
    </row>
    <row r="5" spans="2:23" ht="15.75" customHeight="1">
      <c r="B5" s="40" t="s">
        <v>16</v>
      </c>
      <c r="C5" s="160">
        <f>'ENTRADA DE DATOS'!C6</f>
        <v>73</v>
      </c>
      <c r="D5" s="45"/>
      <c r="E5" s="160">
        <f>C5</f>
        <v>73</v>
      </c>
      <c r="F5" s="161"/>
      <c r="G5" s="160">
        <f t="shared" ref="G5:U5" si="0">E5</f>
        <v>73</v>
      </c>
      <c r="H5" s="161"/>
      <c r="I5" s="160">
        <f t="shared" si="0"/>
        <v>73</v>
      </c>
      <c r="J5" s="161"/>
      <c r="K5" s="160">
        <f t="shared" si="0"/>
        <v>73</v>
      </c>
      <c r="L5" s="161"/>
      <c r="M5" s="160">
        <f t="shared" si="0"/>
        <v>73</v>
      </c>
      <c r="N5" s="161"/>
      <c r="O5" s="160">
        <f t="shared" si="0"/>
        <v>73</v>
      </c>
      <c r="P5" s="161"/>
      <c r="Q5" s="160">
        <f t="shared" si="0"/>
        <v>73</v>
      </c>
      <c r="R5" s="161"/>
      <c r="S5" s="160">
        <f t="shared" si="0"/>
        <v>73</v>
      </c>
      <c r="T5" s="161"/>
      <c r="U5" s="160">
        <f t="shared" si="0"/>
        <v>73</v>
      </c>
      <c r="V5" s="161"/>
      <c r="W5" s="38"/>
    </row>
    <row r="6" spans="2:23" ht="15.75" customHeight="1">
      <c r="B6" s="40" t="s">
        <v>17</v>
      </c>
      <c r="C6" s="160">
        <f>'ENTRADA DE DATOS'!C7</f>
        <v>365</v>
      </c>
      <c r="D6" s="45"/>
      <c r="E6" s="160">
        <f>C6</f>
        <v>365</v>
      </c>
      <c r="F6" s="161"/>
      <c r="G6" s="160">
        <f>E6</f>
        <v>365</v>
      </c>
      <c r="H6" s="161"/>
      <c r="I6" s="160">
        <f>G6</f>
        <v>365</v>
      </c>
      <c r="J6" s="161"/>
      <c r="K6" s="160">
        <f>I6</f>
        <v>365</v>
      </c>
      <c r="L6" s="161"/>
      <c r="M6" s="160">
        <f>K6</f>
        <v>365</v>
      </c>
      <c r="N6" s="161"/>
      <c r="O6" s="160">
        <f>M6</f>
        <v>365</v>
      </c>
      <c r="P6" s="161"/>
      <c r="Q6" s="160">
        <f>O6</f>
        <v>365</v>
      </c>
      <c r="R6" s="161"/>
      <c r="S6" s="160">
        <f>Q6</f>
        <v>365</v>
      </c>
      <c r="T6" s="161"/>
      <c r="U6" s="160">
        <f>S6</f>
        <v>365</v>
      </c>
      <c r="V6" s="161"/>
      <c r="W6" s="38"/>
    </row>
    <row r="7" spans="2:23" ht="15.75" customHeight="1">
      <c r="B7" s="40" t="s">
        <v>18</v>
      </c>
      <c r="C7" s="47">
        <f>C5*C6</f>
        <v>26645</v>
      </c>
      <c r="D7" s="45"/>
      <c r="E7" s="47">
        <f>E5*E6</f>
        <v>26645</v>
      </c>
      <c r="F7" s="162"/>
      <c r="G7" s="47">
        <f>G5*G6</f>
        <v>26645</v>
      </c>
      <c r="H7" s="162"/>
      <c r="I7" s="47">
        <f>I5*I6</f>
        <v>26645</v>
      </c>
      <c r="J7" s="162"/>
      <c r="K7" s="47">
        <f>K5*K6</f>
        <v>26645</v>
      </c>
      <c r="L7" s="162"/>
      <c r="M7" s="47">
        <f>M5*M6</f>
        <v>26645</v>
      </c>
      <c r="N7" s="162"/>
      <c r="O7" s="47">
        <f>O5*O6</f>
        <v>26645</v>
      </c>
      <c r="P7" s="162"/>
      <c r="Q7" s="47">
        <f>Q5*Q6</f>
        <v>26645</v>
      </c>
      <c r="R7" s="162"/>
      <c r="S7" s="47">
        <f>S5*S6</f>
        <v>26645</v>
      </c>
      <c r="T7" s="162"/>
      <c r="U7" s="47">
        <f>U5*U6</f>
        <v>26645</v>
      </c>
      <c r="V7" s="162"/>
      <c r="W7" s="38"/>
    </row>
    <row r="8" spans="2:23" ht="15.75" customHeight="1">
      <c r="B8" s="40" t="s">
        <v>19</v>
      </c>
      <c r="C8" s="48">
        <f>'ENTRADA DE DATOS'!C8</f>
        <v>0.65</v>
      </c>
      <c r="D8" s="49"/>
      <c r="E8" s="48">
        <f>C8+'ENTRADA DE DATOS'!$H$8</f>
        <v>0.67</v>
      </c>
      <c r="F8" s="50"/>
      <c r="G8" s="48">
        <f>E8+'ENTRADA DE DATOS'!$H$8</f>
        <v>0.69000000000000006</v>
      </c>
      <c r="H8" s="50"/>
      <c r="I8" s="48">
        <f>G8+'ENTRADA DE DATOS'!$H$8</f>
        <v>0.71000000000000008</v>
      </c>
      <c r="J8" s="50"/>
      <c r="K8" s="48">
        <f>I8+'ENTRADA DE DATOS'!$H$8</f>
        <v>0.73000000000000009</v>
      </c>
      <c r="L8" s="50"/>
      <c r="M8" s="48">
        <f>K8+'ENTRADA DE DATOS'!$H$8</f>
        <v>0.75000000000000011</v>
      </c>
      <c r="N8" s="50"/>
      <c r="O8" s="48">
        <f>M8+'ENTRADA DE DATOS'!$H$8</f>
        <v>0.77000000000000013</v>
      </c>
      <c r="P8" s="50"/>
      <c r="Q8" s="48">
        <f>O8+'ENTRADA DE DATOS'!$H$8</f>
        <v>0.79000000000000015</v>
      </c>
      <c r="R8" s="50"/>
      <c r="S8" s="48">
        <f>Q8+'ENTRADA DE DATOS'!$H$8</f>
        <v>0.81000000000000016</v>
      </c>
      <c r="T8" s="50"/>
      <c r="U8" s="48">
        <f>S8+'ENTRADA DE DATOS'!$H$8</f>
        <v>0.83000000000000018</v>
      </c>
      <c r="V8" s="162"/>
      <c r="W8" s="38"/>
    </row>
    <row r="9" spans="2:23" ht="15.75" customHeight="1">
      <c r="B9" s="40" t="s">
        <v>20</v>
      </c>
      <c r="C9" s="47">
        <f>C7*C8</f>
        <v>17319.25</v>
      </c>
      <c r="D9" s="45"/>
      <c r="E9" s="47">
        <f>E7*E8</f>
        <v>17852.150000000001</v>
      </c>
      <c r="F9" s="162"/>
      <c r="G9" s="47">
        <f>G7*G8</f>
        <v>18385.050000000003</v>
      </c>
      <c r="H9" s="162"/>
      <c r="I9" s="47">
        <f>I7*I8</f>
        <v>18917.95</v>
      </c>
      <c r="J9" s="162"/>
      <c r="K9" s="47">
        <f>K7*K8</f>
        <v>19450.850000000002</v>
      </c>
      <c r="L9" s="162"/>
      <c r="M9" s="47">
        <f>M7*M8</f>
        <v>19983.750000000004</v>
      </c>
      <c r="N9" s="162"/>
      <c r="O9" s="47">
        <f>O7*O8</f>
        <v>20516.650000000005</v>
      </c>
      <c r="P9" s="162"/>
      <c r="Q9" s="47">
        <f>Q7*Q8</f>
        <v>21049.550000000003</v>
      </c>
      <c r="R9" s="162"/>
      <c r="S9" s="47">
        <f>S7*S8</f>
        <v>21582.450000000004</v>
      </c>
      <c r="T9" s="162"/>
      <c r="U9" s="47">
        <f>U7*U8</f>
        <v>22115.350000000006</v>
      </c>
      <c r="V9" s="162"/>
      <c r="W9" s="38"/>
    </row>
    <row r="10" spans="2:23" ht="15.75" customHeight="1">
      <c r="B10" s="40" t="s">
        <v>118</v>
      </c>
      <c r="C10" s="163">
        <f>C11/68*100</f>
        <v>272.05882352941177</v>
      </c>
      <c r="D10" s="45"/>
      <c r="E10" s="163">
        <f>E11/68*100</f>
        <v>277.5</v>
      </c>
      <c r="F10" s="45"/>
      <c r="G10" s="163">
        <f>G11/68*100</f>
        <v>283.04999999999995</v>
      </c>
      <c r="H10" s="45"/>
      <c r="I10" s="163">
        <f>I11/68*100</f>
        <v>288.71100000000001</v>
      </c>
      <c r="J10" s="45"/>
      <c r="K10" s="163">
        <f>K11/68*100</f>
        <v>294.48521999999997</v>
      </c>
      <c r="L10" s="45"/>
      <c r="M10" s="163">
        <f>M11/68*100</f>
        <v>300.3749244</v>
      </c>
      <c r="N10" s="45"/>
      <c r="O10" s="163">
        <f>O11/68*100</f>
        <v>306.38242288799995</v>
      </c>
      <c r="P10" s="45"/>
      <c r="Q10" s="163">
        <f>Q11/68*100</f>
        <v>312.51007134575997</v>
      </c>
      <c r="R10" s="45"/>
      <c r="S10" s="163">
        <f>S11/68*100</f>
        <v>318.76027277267519</v>
      </c>
      <c r="T10" s="45"/>
      <c r="U10" s="163">
        <f>U11/68*100</f>
        <v>325.1354782281287</v>
      </c>
      <c r="V10" s="45"/>
      <c r="W10" s="38"/>
    </row>
    <row r="11" spans="2:23" ht="15.75" customHeight="1">
      <c r="B11" s="40" t="s">
        <v>119</v>
      </c>
      <c r="C11" s="164">
        <f>'ENTRADA DE DATOS'!C9</f>
        <v>185</v>
      </c>
      <c r="D11" s="49"/>
      <c r="E11" s="164">
        <f>C11+(C11*'ENTRADA DE DATOS'!$H$9)</f>
        <v>188.7</v>
      </c>
      <c r="F11" s="49"/>
      <c r="G11" s="164">
        <f>E11+(E11*'ENTRADA DE DATOS'!$H$9)</f>
        <v>192.47399999999999</v>
      </c>
      <c r="H11" s="49"/>
      <c r="I11" s="164">
        <f>G11+(G11*'ENTRADA DE DATOS'!$H$9)</f>
        <v>196.32347999999999</v>
      </c>
      <c r="J11" s="49"/>
      <c r="K11" s="164">
        <f>I11+(I11*'ENTRADA DE DATOS'!$H$9)</f>
        <v>200.24994959999998</v>
      </c>
      <c r="L11" s="49"/>
      <c r="M11" s="164">
        <f>K11+(K11*'ENTRADA DE DATOS'!$H$9)</f>
        <v>204.25494859199998</v>
      </c>
      <c r="N11" s="49"/>
      <c r="O11" s="164">
        <f>M11+(M11*'ENTRADA DE DATOS'!$H$9)</f>
        <v>208.34004756383999</v>
      </c>
      <c r="P11" s="49"/>
      <c r="Q11" s="164">
        <f>O11+(O11*'ENTRADA DE DATOS'!$H$9)</f>
        <v>212.50684851511679</v>
      </c>
      <c r="R11" s="49"/>
      <c r="S11" s="164">
        <f>Q11+(Q11*'ENTRADA DE DATOS'!$H$9)</f>
        <v>216.75698548541914</v>
      </c>
      <c r="T11" s="49"/>
      <c r="U11" s="164">
        <f>S11+(S11*'ENTRADA DE DATOS'!$H$9)</f>
        <v>221.09212519512752</v>
      </c>
      <c r="V11" s="45"/>
      <c r="W11" s="38"/>
    </row>
    <row r="12" spans="2:23" ht="15.75" customHeight="1">
      <c r="B12" s="40" t="s">
        <v>120</v>
      </c>
      <c r="C12" s="163">
        <f>C11*C8</f>
        <v>120.25</v>
      </c>
      <c r="D12" s="165"/>
      <c r="E12" s="163">
        <f>E11*E8</f>
        <v>126.429</v>
      </c>
      <c r="F12" s="165"/>
      <c r="G12" s="163">
        <f>G11*G8</f>
        <v>132.80706000000001</v>
      </c>
      <c r="H12" s="165"/>
      <c r="I12" s="163">
        <f>I11*I8</f>
        <v>139.3896708</v>
      </c>
      <c r="J12" s="165"/>
      <c r="K12" s="163">
        <f>K11*K8</f>
        <v>146.182463208</v>
      </c>
      <c r="L12" s="165"/>
      <c r="M12" s="163">
        <f>M11*M8</f>
        <v>153.191211444</v>
      </c>
      <c r="N12" s="165"/>
      <c r="O12" s="163">
        <f>O11*O8</f>
        <v>160.42183662415681</v>
      </c>
      <c r="P12" s="165"/>
      <c r="Q12" s="163">
        <f>Q11*Q8</f>
        <v>167.8804103269423</v>
      </c>
      <c r="R12" s="165"/>
      <c r="S12" s="163">
        <f>S11*S8</f>
        <v>175.57315824318954</v>
      </c>
      <c r="T12" s="165"/>
      <c r="U12" s="163">
        <f>U11*U8</f>
        <v>183.50646391195588</v>
      </c>
      <c r="V12" s="165"/>
      <c r="W12" s="38"/>
    </row>
    <row r="13" spans="2:23" ht="15.75" customHeight="1">
      <c r="B13" s="40" t="s">
        <v>121</v>
      </c>
      <c r="C13" s="47">
        <f>'ENTRADA DE DATOS'!C11*'ENTRADA DE DATOS'!C10*12</f>
        <v>1854</v>
      </c>
      <c r="D13" s="45"/>
      <c r="E13" s="47">
        <f>C13+(C13*'ENTRADA DE DATOS'!$H$11)</f>
        <v>1872.54</v>
      </c>
      <c r="F13" s="45"/>
      <c r="G13" s="47">
        <f>E13+(E13*'ENTRADA DE DATOS'!$H$11)</f>
        <v>1891.2654</v>
      </c>
      <c r="H13" s="45"/>
      <c r="I13" s="47">
        <f>G13+(G13*'ENTRADA DE DATOS'!$H$11)</f>
        <v>1910.178054</v>
      </c>
      <c r="J13" s="45"/>
      <c r="K13" s="47">
        <f>I13+(I13*'ENTRADA DE DATOS'!$H$11)</f>
        <v>1929.2798345399999</v>
      </c>
      <c r="L13" s="45"/>
      <c r="M13" s="47">
        <f>K13+(K13*'ENTRADA DE DATOS'!$H$11)</f>
        <v>1948.5726328853998</v>
      </c>
      <c r="N13" s="45"/>
      <c r="O13" s="47">
        <f>M13+(M13*'ENTRADA DE DATOS'!$H$11)</f>
        <v>1968.0583592142539</v>
      </c>
      <c r="P13" s="45"/>
      <c r="Q13" s="47">
        <f>O13+(O13*'ENTRADA DE DATOS'!$H$11)</f>
        <v>1987.7389428063964</v>
      </c>
      <c r="R13" s="45"/>
      <c r="S13" s="47">
        <f>Q13+(Q13*'ENTRADA DE DATOS'!$H$11)</f>
        <v>2007.6163322344603</v>
      </c>
      <c r="T13" s="45"/>
      <c r="U13" s="47">
        <f>S13+(S13*'ENTRADA DE DATOS'!$H$11)</f>
        <v>2027.6924955568049</v>
      </c>
      <c r="V13" s="45"/>
      <c r="W13" s="44"/>
    </row>
    <row r="14" spans="2:23" ht="15.75" customHeight="1">
      <c r="B14" s="91"/>
      <c r="C14" s="166"/>
      <c r="D14" s="51"/>
      <c r="E14" s="167"/>
      <c r="F14" s="52"/>
      <c r="G14" s="167"/>
      <c r="H14" s="52"/>
      <c r="I14" s="167"/>
      <c r="J14" s="52"/>
      <c r="K14" s="167"/>
      <c r="L14" s="52"/>
      <c r="M14" s="167"/>
      <c r="N14" s="52"/>
      <c r="O14" s="167"/>
      <c r="P14" s="52"/>
      <c r="Q14" s="167"/>
      <c r="R14" s="52"/>
      <c r="S14" s="167"/>
      <c r="T14" s="52"/>
      <c r="U14" s="167"/>
      <c r="V14" s="52"/>
      <c r="W14" s="44"/>
    </row>
    <row r="15" spans="2:23" ht="15.75" customHeight="1">
      <c r="B15" s="168" t="s">
        <v>27</v>
      </c>
      <c r="C15" s="169">
        <f>(C11*C9)</f>
        <v>3204061.25</v>
      </c>
      <c r="D15" s="170"/>
      <c r="E15" s="169">
        <f>(E11*E9)</f>
        <v>3368700.7050000001</v>
      </c>
      <c r="F15" s="170"/>
      <c r="G15" s="169">
        <f>(G11*G9)</f>
        <v>3538644.1137000006</v>
      </c>
      <c r="H15" s="170"/>
      <c r="I15" s="169">
        <f>(I11*I9)</f>
        <v>3714037.7784659998</v>
      </c>
      <c r="J15" s="170"/>
      <c r="K15" s="169">
        <f>(K11*K9)</f>
        <v>3895031.7321771602</v>
      </c>
      <c r="L15" s="170"/>
      <c r="M15" s="169">
        <f>(M11*M9)</f>
        <v>4081779.8289253805</v>
      </c>
      <c r="N15" s="170"/>
      <c r="O15" s="169">
        <f>(O11*O9)</f>
        <v>4274439.836850659</v>
      </c>
      <c r="P15" s="170"/>
      <c r="Q15" s="169">
        <f>(Q11*Q9)</f>
        <v>4473173.5331613775</v>
      </c>
      <c r="R15" s="170"/>
      <c r="S15" s="169">
        <f>(S11*S9)</f>
        <v>4678146.8013897855</v>
      </c>
      <c r="T15" s="170"/>
      <c r="U15" s="169">
        <f>(U11*U9)</f>
        <v>4889529.7309340648</v>
      </c>
      <c r="V15" s="170"/>
      <c r="W15" s="171">
        <f>SUM(C15,E15,G15,I15,K15,M15,O15,Q15,S15,U15)</f>
        <v>40117545.310604423</v>
      </c>
    </row>
    <row r="16" spans="2:23" s="56" customFormat="1" ht="15.75" customHeight="1">
      <c r="B16" s="172" t="s">
        <v>28</v>
      </c>
      <c r="C16" s="53"/>
      <c r="D16" s="54"/>
      <c r="E16" s="53"/>
      <c r="F16" s="54"/>
      <c r="G16" s="53"/>
      <c r="H16" s="54"/>
      <c r="I16" s="53"/>
      <c r="J16" s="54"/>
      <c r="K16" s="53"/>
      <c r="L16" s="54"/>
      <c r="M16" s="53"/>
      <c r="N16" s="54"/>
      <c r="O16" s="53"/>
      <c r="P16" s="54"/>
      <c r="Q16" s="53"/>
      <c r="R16" s="54"/>
      <c r="S16" s="53"/>
      <c r="T16" s="54"/>
      <c r="U16" s="53"/>
      <c r="V16" s="54"/>
      <c r="W16" s="55"/>
    </row>
    <row r="17" spans="2:23" ht="15.75" customHeight="1">
      <c r="B17" s="40" t="s">
        <v>122</v>
      </c>
      <c r="C17" s="47">
        <f>C15*D17</f>
        <v>3204061.25</v>
      </c>
      <c r="D17" s="52">
        <v>1</v>
      </c>
      <c r="E17" s="47">
        <f>E15*F17</f>
        <v>3368700.7050000001</v>
      </c>
      <c r="F17" s="52">
        <v>1</v>
      </c>
      <c r="G17" s="47">
        <f>G15*H17</f>
        <v>3538644.1137000006</v>
      </c>
      <c r="H17" s="52">
        <v>1</v>
      </c>
      <c r="I17" s="47">
        <f>I15*J17</f>
        <v>3714037.7784659998</v>
      </c>
      <c r="J17" s="52">
        <v>1</v>
      </c>
      <c r="K17" s="47">
        <f>K15*L17</f>
        <v>3895031.7321771602</v>
      </c>
      <c r="L17" s="52">
        <v>1</v>
      </c>
      <c r="M17" s="47">
        <f>M15*N17</f>
        <v>4081779.8289253805</v>
      </c>
      <c r="N17" s="52">
        <v>1</v>
      </c>
      <c r="O17" s="47">
        <f>O15*P17</f>
        <v>4274439.836850659</v>
      </c>
      <c r="P17" s="52">
        <v>1</v>
      </c>
      <c r="Q17" s="47">
        <f>Q15*R17</f>
        <v>4473173.5331613775</v>
      </c>
      <c r="R17" s="52">
        <v>1</v>
      </c>
      <c r="S17" s="47">
        <f>S15*T17</f>
        <v>4678146.8013897855</v>
      </c>
      <c r="T17" s="52">
        <v>1</v>
      </c>
      <c r="U17" s="47">
        <f>U15*V17</f>
        <v>4889529.7309340648</v>
      </c>
      <c r="V17" s="52">
        <v>1</v>
      </c>
      <c r="W17" s="62">
        <f t="shared" ref="W17:W19" si="1">SUM(C17,E17,G17,I17,K17,M17,O17,Q17,S17,U17)</f>
        <v>40117545.310604423</v>
      </c>
    </row>
    <row r="18" spans="2:23" ht="15.75" customHeight="1">
      <c r="B18" s="79"/>
      <c r="C18" s="72"/>
      <c r="D18" s="90"/>
      <c r="E18" s="72"/>
      <c r="F18" s="90"/>
      <c r="G18" s="72"/>
      <c r="H18" s="90"/>
      <c r="I18" s="72"/>
      <c r="J18" s="90"/>
      <c r="K18" s="72"/>
      <c r="L18" s="90"/>
      <c r="M18" s="72"/>
      <c r="N18" s="90"/>
      <c r="O18" s="72"/>
      <c r="P18" s="90"/>
      <c r="Q18" s="72"/>
      <c r="R18" s="90"/>
      <c r="S18" s="72"/>
      <c r="T18" s="90"/>
      <c r="U18" s="72"/>
      <c r="V18" s="90"/>
      <c r="W18" s="116"/>
    </row>
    <row r="19" spans="2:23" ht="15.75" customHeight="1">
      <c r="B19" s="168" t="s">
        <v>35</v>
      </c>
      <c r="C19" s="173">
        <f>C18+C17</f>
        <v>3204061.25</v>
      </c>
      <c r="D19" s="174">
        <f>C19/C15</f>
        <v>1</v>
      </c>
      <c r="E19" s="173">
        <f>E18+E17</f>
        <v>3368700.7050000001</v>
      </c>
      <c r="F19" s="174">
        <f>E19/E15</f>
        <v>1</v>
      </c>
      <c r="G19" s="173">
        <f>G18+G17</f>
        <v>3538644.1137000006</v>
      </c>
      <c r="H19" s="174">
        <f>G19/G15</f>
        <v>1</v>
      </c>
      <c r="I19" s="173">
        <f>I18+I17</f>
        <v>3714037.7784659998</v>
      </c>
      <c r="J19" s="174">
        <f>I19/I15</f>
        <v>1</v>
      </c>
      <c r="K19" s="173">
        <f>K18+K17</f>
        <v>3895031.7321771602</v>
      </c>
      <c r="L19" s="174">
        <f>K19/K15</f>
        <v>1</v>
      </c>
      <c r="M19" s="173">
        <f>M18+M17</f>
        <v>4081779.8289253805</v>
      </c>
      <c r="N19" s="174">
        <f>M19/M15</f>
        <v>1</v>
      </c>
      <c r="O19" s="173">
        <f>O18+O17</f>
        <v>4274439.836850659</v>
      </c>
      <c r="P19" s="174">
        <f>O19/O15</f>
        <v>1</v>
      </c>
      <c r="Q19" s="173">
        <f>Q18+Q17</f>
        <v>4473173.5331613775</v>
      </c>
      <c r="R19" s="174">
        <f>Q19/Q15</f>
        <v>1</v>
      </c>
      <c r="S19" s="173">
        <f>S18+S17</f>
        <v>4678146.8013897855</v>
      </c>
      <c r="T19" s="174">
        <f>S19/S15</f>
        <v>1</v>
      </c>
      <c r="U19" s="173">
        <f>U18+U17</f>
        <v>4889529.7309340648</v>
      </c>
      <c r="V19" s="174">
        <f>U19/U15</f>
        <v>1</v>
      </c>
      <c r="W19" s="175">
        <f t="shared" si="1"/>
        <v>40117545.310604423</v>
      </c>
    </row>
    <row r="20" spans="2:23" ht="15.75" customHeight="1" thickBot="1">
      <c r="B20" s="58"/>
      <c r="C20" s="59"/>
      <c r="D20" s="60"/>
      <c r="E20" s="59"/>
      <c r="F20" s="60"/>
      <c r="G20" s="59"/>
      <c r="H20" s="60"/>
      <c r="I20" s="59"/>
      <c r="J20" s="60"/>
      <c r="K20" s="59"/>
      <c r="L20" s="60"/>
      <c r="M20" s="59"/>
      <c r="N20" s="60"/>
      <c r="O20" s="59"/>
      <c r="P20" s="60"/>
      <c r="Q20" s="59"/>
      <c r="R20" s="60"/>
      <c r="S20" s="59"/>
      <c r="T20" s="60"/>
      <c r="U20" s="59"/>
      <c r="V20" s="60"/>
      <c r="W20" s="61"/>
    </row>
    <row r="21" spans="2:23" s="56" customFormat="1" ht="15.75" customHeight="1">
      <c r="B21" s="176" t="s">
        <v>28</v>
      </c>
      <c r="C21" s="63"/>
      <c r="D21" s="250" t="s">
        <v>36</v>
      </c>
      <c r="E21" s="251"/>
      <c r="F21" s="250" t="s">
        <v>36</v>
      </c>
      <c r="G21" s="251"/>
      <c r="H21" s="250" t="s">
        <v>36</v>
      </c>
      <c r="I21" s="251"/>
      <c r="J21" s="250" t="s">
        <v>36</v>
      </c>
      <c r="K21" s="251"/>
      <c r="L21" s="250" t="s">
        <v>36</v>
      </c>
      <c r="M21" s="251"/>
      <c r="N21" s="250" t="s">
        <v>36</v>
      </c>
      <c r="O21" s="251"/>
      <c r="P21" s="250" t="s">
        <v>36</v>
      </c>
      <c r="Q21" s="251"/>
      <c r="R21" s="250" t="s">
        <v>36</v>
      </c>
      <c r="S21" s="251"/>
      <c r="T21" s="250" t="s">
        <v>36</v>
      </c>
      <c r="U21" s="251"/>
      <c r="V21" s="250" t="s">
        <v>36</v>
      </c>
      <c r="W21" s="64"/>
    </row>
    <row r="22" spans="2:23" ht="15.75" customHeight="1">
      <c r="B22" s="177" t="s">
        <v>37</v>
      </c>
      <c r="C22" s="70">
        <f>C19</f>
        <v>3204061.25</v>
      </c>
      <c r="D22" s="66">
        <f>C22/C19</f>
        <v>1</v>
      </c>
      <c r="E22" s="70">
        <f>E19</f>
        <v>3368700.7050000001</v>
      </c>
      <c r="F22" s="66">
        <f>E22/E19</f>
        <v>1</v>
      </c>
      <c r="G22" s="70">
        <f>G19</f>
        <v>3538644.1137000006</v>
      </c>
      <c r="H22" s="66">
        <f>G22/G19</f>
        <v>1</v>
      </c>
      <c r="I22" s="70">
        <f>I19</f>
        <v>3714037.7784659998</v>
      </c>
      <c r="J22" s="66">
        <f>I22/I19</f>
        <v>1</v>
      </c>
      <c r="K22" s="70">
        <f>K19</f>
        <v>3895031.7321771602</v>
      </c>
      <c r="L22" s="66">
        <f>K22/K19</f>
        <v>1</v>
      </c>
      <c r="M22" s="70">
        <f>M19</f>
        <v>4081779.8289253805</v>
      </c>
      <c r="N22" s="66">
        <f>M22/M19</f>
        <v>1</v>
      </c>
      <c r="O22" s="70">
        <f>O19</f>
        <v>4274439.836850659</v>
      </c>
      <c r="P22" s="66">
        <f>O22/O19</f>
        <v>1</v>
      </c>
      <c r="Q22" s="70">
        <f>Q19</f>
        <v>4473173.5331613775</v>
      </c>
      <c r="R22" s="66">
        <f>Q22/Q19</f>
        <v>1</v>
      </c>
      <c r="S22" s="70">
        <f>S19</f>
        <v>4678146.8013897855</v>
      </c>
      <c r="T22" s="66">
        <f>S22/S19</f>
        <v>1</v>
      </c>
      <c r="U22" s="70">
        <f>U19</f>
        <v>4889529.7309340648</v>
      </c>
      <c r="V22" s="66">
        <f>U22/U19</f>
        <v>1</v>
      </c>
      <c r="W22" s="71">
        <f>SUM(C22,E22,G22,I22,K22,M22,O22,Q22,S22,U22)</f>
        <v>40117545.310604423</v>
      </c>
    </row>
    <row r="23" spans="2:23" ht="15.75" customHeight="1">
      <c r="B23" s="67" t="s">
        <v>38</v>
      </c>
      <c r="C23" s="72">
        <f>C22*D23</f>
        <v>240304.59375</v>
      </c>
      <c r="D23" s="4">
        <f>'ENTRADA DE DATOS'!$C$14</f>
        <v>7.4999999999999997E-2</v>
      </c>
      <c r="E23" s="72">
        <f>E22*F23</f>
        <v>252652.55287499999</v>
      </c>
      <c r="F23" s="4">
        <f>D23+'ENTRADA DE DATOS'!$H$14</f>
        <v>7.4999999999999997E-2</v>
      </c>
      <c r="G23" s="72">
        <f>G22*H23</f>
        <v>265398.30852750002</v>
      </c>
      <c r="H23" s="4">
        <f>F23+'ENTRADA DE DATOS'!$H$14</f>
        <v>7.4999999999999997E-2</v>
      </c>
      <c r="I23" s="72">
        <f>I22*J23</f>
        <v>278552.83338494995</v>
      </c>
      <c r="J23" s="4">
        <f>H23+'ENTRADA DE DATOS'!$H$14</f>
        <v>7.4999999999999997E-2</v>
      </c>
      <c r="K23" s="72">
        <f>K22*L23</f>
        <v>292127.379913287</v>
      </c>
      <c r="L23" s="4">
        <f>J23+'ENTRADA DE DATOS'!$H$14</f>
        <v>7.4999999999999997E-2</v>
      </c>
      <c r="M23" s="72">
        <f>M22*N23</f>
        <v>306133.48716940352</v>
      </c>
      <c r="N23" s="4">
        <f>L23+'ENTRADA DE DATOS'!$H$14</f>
        <v>7.4999999999999997E-2</v>
      </c>
      <c r="O23" s="72">
        <f>O22*P23</f>
        <v>320582.98776379944</v>
      </c>
      <c r="P23" s="4">
        <f>N23+'ENTRADA DE DATOS'!$H$14</f>
        <v>7.4999999999999997E-2</v>
      </c>
      <c r="Q23" s="72">
        <f>Q22*R23</f>
        <v>335488.01498710329</v>
      </c>
      <c r="R23" s="4">
        <f>P23+'ENTRADA DE DATOS'!$H$14</f>
        <v>7.4999999999999997E-2</v>
      </c>
      <c r="S23" s="72">
        <f>S22*T23</f>
        <v>350861.01010423392</v>
      </c>
      <c r="T23" s="4">
        <f>R23+'ENTRADA DE DATOS'!$H$14</f>
        <v>7.4999999999999997E-2</v>
      </c>
      <c r="U23" s="72">
        <f>U22*V23</f>
        <v>366714.72982005484</v>
      </c>
      <c r="V23" s="4">
        <f>T23+'ENTRADA DE DATOS'!$H$14</f>
        <v>7.4999999999999997E-2</v>
      </c>
      <c r="W23" s="73">
        <f>SUM(C23,E23,G23,I23,K23,M23,O23,Q23,S23,U23)</f>
        <v>3008815.8982953322</v>
      </c>
    </row>
    <row r="24" spans="2:23" ht="15.75" customHeight="1">
      <c r="B24" s="67" t="s">
        <v>39</v>
      </c>
      <c r="C24" s="74">
        <f>C22*D24</f>
        <v>464588.88124999998</v>
      </c>
      <c r="D24" s="4">
        <f>'ENTRADA DE DATOS'!$C$15</f>
        <v>0.14499999999999999</v>
      </c>
      <c r="E24" s="74">
        <f>E22*F24</f>
        <v>488461.60222499998</v>
      </c>
      <c r="F24" s="4">
        <f>D24+'ENTRADA DE DATOS'!$H$15</f>
        <v>0.14499999999999999</v>
      </c>
      <c r="G24" s="74">
        <f>G22*H24</f>
        <v>513103.39648650005</v>
      </c>
      <c r="H24" s="4">
        <f>F24+'ENTRADA DE DATOS'!$H$15</f>
        <v>0.14499999999999999</v>
      </c>
      <c r="I24" s="74">
        <f>I22*J24</f>
        <v>538535.47787756997</v>
      </c>
      <c r="J24" s="4">
        <f>H24+'ENTRADA DE DATOS'!$H$15</f>
        <v>0.14499999999999999</v>
      </c>
      <c r="K24" s="74">
        <f>K22*L24</f>
        <v>564779.60116568825</v>
      </c>
      <c r="L24" s="4">
        <f>J24+'ENTRADA DE DATOS'!$H$15</f>
        <v>0.14499999999999999</v>
      </c>
      <c r="M24" s="74">
        <f>M22*N24</f>
        <v>591858.07519418013</v>
      </c>
      <c r="N24" s="4">
        <f>L24+'ENTRADA DE DATOS'!$H$15</f>
        <v>0.14499999999999999</v>
      </c>
      <c r="O24" s="74">
        <f>O22*P24</f>
        <v>619793.77634334553</v>
      </c>
      <c r="P24" s="4">
        <f>N24+'ENTRADA DE DATOS'!$H$15</f>
        <v>0.14499999999999999</v>
      </c>
      <c r="Q24" s="74">
        <f>Q22*R24</f>
        <v>648610.16230839968</v>
      </c>
      <c r="R24" s="4">
        <f>P24+'ENTRADA DE DATOS'!$H$15</f>
        <v>0.14499999999999999</v>
      </c>
      <c r="S24" s="74">
        <f>S22*T24</f>
        <v>678331.28620151884</v>
      </c>
      <c r="T24" s="4">
        <f>R24+'ENTRADA DE DATOS'!$H$15</f>
        <v>0.14499999999999999</v>
      </c>
      <c r="U24" s="74">
        <f>U22*V24</f>
        <v>708981.81098543934</v>
      </c>
      <c r="V24" s="4">
        <f>T24+'ENTRADA DE DATOS'!$H$15</f>
        <v>0.14499999999999999</v>
      </c>
      <c r="W24" s="73">
        <f>SUM(C24,E24,G24,I24,K24,M24,O24,Q24,S24,U24)</f>
        <v>5817044.0700376416</v>
      </c>
    </row>
    <row r="25" spans="2:23" ht="15.75" customHeight="1">
      <c r="B25" s="168" t="s">
        <v>40</v>
      </c>
      <c r="C25" s="173">
        <f>C22-C24-C23</f>
        <v>2499167.7749999999</v>
      </c>
      <c r="D25" s="174">
        <f>C25/C22</f>
        <v>0.77999999999999992</v>
      </c>
      <c r="E25" s="173">
        <f>E22-E24-E23</f>
        <v>2627586.5499</v>
      </c>
      <c r="F25" s="174">
        <f>E25/E22</f>
        <v>0.78</v>
      </c>
      <c r="G25" s="173">
        <f>G22-G24-G23</f>
        <v>2760142.4086860004</v>
      </c>
      <c r="H25" s="174">
        <f>G25/G22</f>
        <v>0.78</v>
      </c>
      <c r="I25" s="173">
        <f>I22-I24-I23</f>
        <v>2896949.4672034802</v>
      </c>
      <c r="J25" s="174">
        <f>I25/I22</f>
        <v>0.78000000000000014</v>
      </c>
      <c r="K25" s="173">
        <f>K22-K24-K23</f>
        <v>3038124.7510981848</v>
      </c>
      <c r="L25" s="174">
        <f>K25/K22</f>
        <v>0.77999999999999992</v>
      </c>
      <c r="M25" s="173">
        <f>M22-M24-M23</f>
        <v>3183788.2665617969</v>
      </c>
      <c r="N25" s="174">
        <f>M25/M22</f>
        <v>0.78</v>
      </c>
      <c r="O25" s="173">
        <f>O22-O24-O23</f>
        <v>3334063.0727435141</v>
      </c>
      <c r="P25" s="174">
        <f>O25/O22</f>
        <v>0.78</v>
      </c>
      <c r="Q25" s="173">
        <f>Q22-Q24-Q23</f>
        <v>3489075.3558658748</v>
      </c>
      <c r="R25" s="174">
        <f>Q25/Q22</f>
        <v>0.78</v>
      </c>
      <c r="S25" s="173">
        <f>S22-S24-S23</f>
        <v>3648954.5050840327</v>
      </c>
      <c r="T25" s="174">
        <f>S25/S22</f>
        <v>0.78</v>
      </c>
      <c r="U25" s="173">
        <f>U22-U24-U23</f>
        <v>3813833.1901285704</v>
      </c>
      <c r="V25" s="174">
        <f>U25/U22</f>
        <v>0.77999999999999992</v>
      </c>
      <c r="W25" s="175">
        <f>W22-W24-W23</f>
        <v>31291685.342271451</v>
      </c>
    </row>
    <row r="26" spans="2:23" ht="15.75" customHeight="1" thickBot="1">
      <c r="B26" s="57"/>
      <c r="C26" s="59"/>
      <c r="D26" s="69"/>
      <c r="E26" s="59"/>
      <c r="F26" s="69"/>
      <c r="G26" s="59"/>
      <c r="H26" s="69"/>
      <c r="I26" s="59"/>
      <c r="J26" s="69"/>
      <c r="K26" s="59"/>
      <c r="L26" s="69"/>
      <c r="M26" s="59"/>
      <c r="N26" s="69"/>
      <c r="O26" s="59"/>
      <c r="P26" s="69"/>
      <c r="Q26" s="59"/>
      <c r="R26" s="69"/>
      <c r="S26" s="59"/>
      <c r="T26" s="69"/>
      <c r="U26" s="59"/>
      <c r="V26" s="69"/>
      <c r="W26" s="59"/>
    </row>
    <row r="27" spans="2:23" ht="15.75" customHeight="1" thickBot="1">
      <c r="B27" s="178" t="s">
        <v>56</v>
      </c>
      <c r="C27" s="75"/>
      <c r="D27" s="76"/>
      <c r="E27" s="75"/>
      <c r="F27" s="76"/>
      <c r="G27" s="75"/>
      <c r="H27" s="76"/>
      <c r="I27" s="75"/>
      <c r="J27" s="76"/>
      <c r="K27" s="75"/>
      <c r="L27" s="76"/>
      <c r="M27" s="75"/>
      <c r="N27" s="76"/>
      <c r="O27" s="75"/>
      <c r="P27" s="76"/>
      <c r="Q27" s="75"/>
      <c r="R27" s="76"/>
      <c r="S27" s="75"/>
      <c r="T27" s="76"/>
      <c r="U27" s="75"/>
      <c r="V27" s="76"/>
      <c r="W27" s="77"/>
    </row>
    <row r="28" spans="2:23" ht="15.75" customHeight="1">
      <c r="B28" s="5" t="s">
        <v>57</v>
      </c>
      <c r="C28" s="72">
        <f>C22*D28</f>
        <v>304385.81874999998</v>
      </c>
      <c r="D28" s="78">
        <f>'ENTRADA DE DATOS'!$C$18</f>
        <v>9.5000000000000001E-2</v>
      </c>
      <c r="E28" s="72">
        <f>E22*F28</f>
        <v>320026.56697500002</v>
      </c>
      <c r="F28" s="78">
        <f>D28+'ENTRADA DE DATOS'!$H$18</f>
        <v>9.5000000000000001E-2</v>
      </c>
      <c r="G28" s="72">
        <f>G22*H28</f>
        <v>336171.19080150005</v>
      </c>
      <c r="H28" s="78">
        <f>F28+'ENTRADA DE DATOS'!$H$18</f>
        <v>9.5000000000000001E-2</v>
      </c>
      <c r="I28" s="72">
        <f>I22*J28</f>
        <v>352833.58895427</v>
      </c>
      <c r="J28" s="78">
        <f>H28+'ENTRADA DE DATOS'!$H$18</f>
        <v>9.5000000000000001E-2</v>
      </c>
      <c r="K28" s="72">
        <f>K22*L28</f>
        <v>370028.01455683023</v>
      </c>
      <c r="L28" s="78">
        <f>J28+'ENTRADA DE DATOS'!$H$18</f>
        <v>9.5000000000000001E-2</v>
      </c>
      <c r="M28" s="72">
        <f>M22*N28</f>
        <v>387769.08374791115</v>
      </c>
      <c r="N28" s="78">
        <f>L28+'ENTRADA DE DATOS'!$H$18</f>
        <v>9.5000000000000001E-2</v>
      </c>
      <c r="O28" s="72">
        <f>O22*P28</f>
        <v>406071.78450081259</v>
      </c>
      <c r="P28" s="78">
        <f>N28+'ENTRADA DE DATOS'!$H$18</f>
        <v>9.5000000000000001E-2</v>
      </c>
      <c r="Q28" s="72">
        <f>Q22*R28</f>
        <v>424951.4856503309</v>
      </c>
      <c r="R28" s="78">
        <f>P28+'ENTRADA DE DATOS'!$H$18</f>
        <v>9.5000000000000001E-2</v>
      </c>
      <c r="S28" s="72">
        <f>S22*T28</f>
        <v>444423.94613202964</v>
      </c>
      <c r="T28" s="78">
        <f>R28+'ENTRADA DE DATOS'!$H$18</f>
        <v>9.5000000000000001E-2</v>
      </c>
      <c r="U28" s="72">
        <f>U22*V28</f>
        <v>464505.32443873619</v>
      </c>
      <c r="V28" s="78">
        <f>T28+'ENTRADA DE DATOS'!$H$18</f>
        <v>9.5000000000000001E-2</v>
      </c>
      <c r="W28" s="73">
        <f t="shared" ref="W28:W34" si="2">SUM(C28,E28,G28,I28,K28,M28,O28,Q28,S28,U28)</f>
        <v>3811166.8045074209</v>
      </c>
    </row>
    <row r="29" spans="2:23" ht="15.75" customHeight="1">
      <c r="B29" s="79" t="s">
        <v>58</v>
      </c>
      <c r="C29" s="72">
        <f>C22*D29</f>
        <v>96121.837499999994</v>
      </c>
      <c r="D29" s="78">
        <f>'ENTRADA DE DATOS'!$C$19</f>
        <v>0.03</v>
      </c>
      <c r="E29" s="72">
        <f>E22*F29</f>
        <v>101061.02115</v>
      </c>
      <c r="F29" s="78">
        <f>D29+'ENTRADA DE DATOS'!$H$19</f>
        <v>0.03</v>
      </c>
      <c r="G29" s="72">
        <f>G22*H29</f>
        <v>106159.32341100002</v>
      </c>
      <c r="H29" s="78">
        <f>F29+'ENTRADA DE DATOS'!$H$19</f>
        <v>0.03</v>
      </c>
      <c r="I29" s="72">
        <f>I22*J29</f>
        <v>111421.13335397998</v>
      </c>
      <c r="J29" s="78">
        <f>H29+'ENTRADA DE DATOS'!$H$19</f>
        <v>0.03</v>
      </c>
      <c r="K29" s="72">
        <f>K22*L29</f>
        <v>116850.9519653148</v>
      </c>
      <c r="L29" s="78">
        <f>J29+'ENTRADA DE DATOS'!$H$19</f>
        <v>0.03</v>
      </c>
      <c r="M29" s="72">
        <f>M22*N29</f>
        <v>122453.39486776141</v>
      </c>
      <c r="N29" s="78">
        <f>L29+'ENTRADA DE DATOS'!$H$19</f>
        <v>0.03</v>
      </c>
      <c r="O29" s="72">
        <f>O22*P29</f>
        <v>128233.19510551977</v>
      </c>
      <c r="P29" s="78">
        <f>N29+'ENTRADA DE DATOS'!$H$19</f>
        <v>0.03</v>
      </c>
      <c r="Q29" s="72">
        <f>Q22*R29</f>
        <v>134195.20599484132</v>
      </c>
      <c r="R29" s="78">
        <f>P29+'ENTRADA DE DATOS'!$H$19</f>
        <v>0.03</v>
      </c>
      <c r="S29" s="72">
        <f>S22*T29</f>
        <v>140344.40404169355</v>
      </c>
      <c r="T29" s="78">
        <f>R29+'ENTRADA DE DATOS'!$H$19</f>
        <v>0.03</v>
      </c>
      <c r="U29" s="72">
        <f>U22*V29</f>
        <v>146685.89192802194</v>
      </c>
      <c r="V29" s="78">
        <f>T29+'ENTRADA DE DATOS'!$H$19</f>
        <v>0.03</v>
      </c>
      <c r="W29" s="73">
        <f t="shared" si="2"/>
        <v>1203526.3593181327</v>
      </c>
    </row>
    <row r="30" spans="2:23" ht="15.75" customHeight="1">
      <c r="B30" s="79" t="s">
        <v>59</v>
      </c>
      <c r="C30" s="72">
        <f>C22*D30</f>
        <v>112142.14375000002</v>
      </c>
      <c r="D30" s="78">
        <f>'ENTRADA DE DATOS'!$C$20</f>
        <v>3.5000000000000003E-2</v>
      </c>
      <c r="E30" s="72">
        <f>E22*F30</f>
        <v>117904.52467500001</v>
      </c>
      <c r="F30" s="78">
        <f>D30+'ENTRADA DE DATOS'!$H$20</f>
        <v>3.5000000000000003E-2</v>
      </c>
      <c r="G30" s="72">
        <f>G22*H30</f>
        <v>123852.54397950003</v>
      </c>
      <c r="H30" s="78">
        <f>F30+'ENTRADA DE DATOS'!$H$20</f>
        <v>3.5000000000000003E-2</v>
      </c>
      <c r="I30" s="72">
        <f>I22*J30</f>
        <v>129991.32224631001</v>
      </c>
      <c r="J30" s="78">
        <f>H30+'ENTRADA DE DATOS'!$H$20</f>
        <v>3.5000000000000003E-2</v>
      </c>
      <c r="K30" s="72">
        <f>K22*L30</f>
        <v>136326.11062620062</v>
      </c>
      <c r="L30" s="78">
        <f>J30+'ENTRADA DE DATOS'!$H$20</f>
        <v>3.5000000000000003E-2</v>
      </c>
      <c r="M30" s="72">
        <f>M22*N30</f>
        <v>142862.29401238833</v>
      </c>
      <c r="N30" s="78">
        <f>L30+'ENTRADA DE DATOS'!$H$20</f>
        <v>3.5000000000000003E-2</v>
      </c>
      <c r="O30" s="72">
        <f>O22*P30</f>
        <v>149605.39428977307</v>
      </c>
      <c r="P30" s="78">
        <f>N30+'ENTRADA DE DATOS'!$H$20</f>
        <v>3.5000000000000003E-2</v>
      </c>
      <c r="Q30" s="72">
        <f>Q22*R30</f>
        <v>156561.07366064822</v>
      </c>
      <c r="R30" s="78">
        <f>P30+'ENTRADA DE DATOS'!$H$20</f>
        <v>3.5000000000000003E-2</v>
      </c>
      <c r="S30" s="72">
        <f>S22*T30</f>
        <v>163735.13804864252</v>
      </c>
      <c r="T30" s="78">
        <f>R30+'ENTRADA DE DATOS'!$H$20</f>
        <v>3.5000000000000003E-2</v>
      </c>
      <c r="U30" s="72">
        <f>U22*V30</f>
        <v>171133.54058269228</v>
      </c>
      <c r="V30" s="78">
        <f>T30+'ENTRADA DE DATOS'!$H$20</f>
        <v>3.5000000000000003E-2</v>
      </c>
      <c r="W30" s="73">
        <f t="shared" si="2"/>
        <v>1404114.0858711551</v>
      </c>
    </row>
    <row r="31" spans="2:23" ht="15.75" customHeight="1">
      <c r="B31" s="79" t="s">
        <v>60</v>
      </c>
      <c r="C31" s="72">
        <f>C22*D31</f>
        <v>176223.36874999999</v>
      </c>
      <c r="D31" s="78">
        <f>'ENTRADA DE DATOS'!$C$21</f>
        <v>5.5E-2</v>
      </c>
      <c r="E31" s="72">
        <f>E22*F31</f>
        <v>185278.53877499999</v>
      </c>
      <c r="F31" s="78">
        <f>D31+'ENTRADA DE DATOS'!$H$21</f>
        <v>5.5E-2</v>
      </c>
      <c r="G31" s="72">
        <f>G22*H31</f>
        <v>194625.42625350005</v>
      </c>
      <c r="H31" s="78">
        <f>F31+'ENTRADA DE DATOS'!$H$21</f>
        <v>5.5E-2</v>
      </c>
      <c r="I31" s="72">
        <f>I22*J31</f>
        <v>204272.07781562998</v>
      </c>
      <c r="J31" s="78">
        <f>H31+'ENTRADA DE DATOS'!$H$21</f>
        <v>5.5E-2</v>
      </c>
      <c r="K31" s="72">
        <f>K22*L31</f>
        <v>214226.74526974381</v>
      </c>
      <c r="L31" s="78">
        <f>J31+'ENTRADA DE DATOS'!$H$21</f>
        <v>5.5E-2</v>
      </c>
      <c r="M31" s="72">
        <f>M22*N31</f>
        <v>224497.89059089593</v>
      </c>
      <c r="N31" s="78">
        <f>L31+'ENTRADA DE DATOS'!$H$21</f>
        <v>5.5E-2</v>
      </c>
      <c r="O31" s="72">
        <f>O22*P31</f>
        <v>235094.19102678625</v>
      </c>
      <c r="P31" s="78">
        <f>N31+'ENTRADA DE DATOS'!$H$21</f>
        <v>5.5E-2</v>
      </c>
      <c r="Q31" s="72">
        <f>Q22*R31</f>
        <v>246024.54432387577</v>
      </c>
      <c r="R31" s="78">
        <f>P31+'ENTRADA DE DATOS'!$H$21</f>
        <v>5.5E-2</v>
      </c>
      <c r="S31" s="72">
        <f>S22*T31</f>
        <v>257298.07407643821</v>
      </c>
      <c r="T31" s="78">
        <f>R31+'ENTRADA DE DATOS'!$H$21</f>
        <v>5.5E-2</v>
      </c>
      <c r="U31" s="72">
        <f>U22*V31</f>
        <v>268924.13520137354</v>
      </c>
      <c r="V31" s="78">
        <f>T31+'ENTRADA DE DATOS'!$H$21</f>
        <v>5.5E-2</v>
      </c>
      <c r="W31" s="73">
        <f t="shared" si="2"/>
        <v>2206464.992083244</v>
      </c>
    </row>
    <row r="32" spans="2:23" ht="15.75" customHeight="1">
      <c r="B32" s="79" t="s">
        <v>61</v>
      </c>
      <c r="C32" s="72">
        <f>C22*D32</f>
        <v>96121.837499999994</v>
      </c>
      <c r="D32" s="78">
        <f>'ENTRADA DE DATOS'!$C$22</f>
        <v>0.03</v>
      </c>
      <c r="E32" s="72">
        <f>E22*F32</f>
        <v>101061.02115</v>
      </c>
      <c r="F32" s="78">
        <f>D32+'ENTRADA DE DATOS'!$H$22</f>
        <v>0.03</v>
      </c>
      <c r="G32" s="72">
        <f>G22*H32</f>
        <v>106159.32341100002</v>
      </c>
      <c r="H32" s="78">
        <f>F32+'ENTRADA DE DATOS'!$H$22</f>
        <v>0.03</v>
      </c>
      <c r="I32" s="72">
        <f>I22*J32</f>
        <v>111421.13335397998</v>
      </c>
      <c r="J32" s="78">
        <f>H32+'ENTRADA DE DATOS'!$H$22</f>
        <v>0.03</v>
      </c>
      <c r="K32" s="72">
        <f>K22*L32</f>
        <v>116850.9519653148</v>
      </c>
      <c r="L32" s="78">
        <f>J32+'ENTRADA DE DATOS'!$H$22</f>
        <v>0.03</v>
      </c>
      <c r="M32" s="72">
        <f>M22*N32</f>
        <v>122453.39486776141</v>
      </c>
      <c r="N32" s="78">
        <f>L32+'ENTRADA DE DATOS'!$H$22</f>
        <v>0.03</v>
      </c>
      <c r="O32" s="72">
        <f>O22*P32</f>
        <v>128233.19510551977</v>
      </c>
      <c r="P32" s="78">
        <f>N32+'ENTRADA DE DATOS'!$H$22</f>
        <v>0.03</v>
      </c>
      <c r="Q32" s="72">
        <f>Q22*R32</f>
        <v>134195.20599484132</v>
      </c>
      <c r="R32" s="78">
        <f>P32+'ENTRADA DE DATOS'!$H$22</f>
        <v>0.03</v>
      </c>
      <c r="S32" s="72">
        <f>S22*T32</f>
        <v>140344.40404169355</v>
      </c>
      <c r="T32" s="78">
        <f>R32+'ENTRADA DE DATOS'!$H$22</f>
        <v>0.03</v>
      </c>
      <c r="U32" s="72">
        <f>U22*V32</f>
        <v>146685.89192802194</v>
      </c>
      <c r="V32" s="78">
        <f>T32+'ENTRADA DE DATOS'!$H$22</f>
        <v>0.03</v>
      </c>
      <c r="W32" s="73">
        <f t="shared" si="2"/>
        <v>1203526.3593181327</v>
      </c>
    </row>
    <row r="33" spans="2:23" ht="15.75" customHeight="1">
      <c r="B33" s="79" t="s">
        <v>62</v>
      </c>
      <c r="C33" s="72">
        <f>C22*D33</f>
        <v>160203.0625</v>
      </c>
      <c r="D33" s="78">
        <f>'ENTRADA DE DATOS'!$C$23</f>
        <v>0.05</v>
      </c>
      <c r="E33" s="72">
        <f>E22*F33</f>
        <v>168435.03525000002</v>
      </c>
      <c r="F33" s="78">
        <f>D33+'ENTRADA DE DATOS'!$H$23</f>
        <v>0.05</v>
      </c>
      <c r="G33" s="72">
        <f>G22*H33</f>
        <v>176932.20568500005</v>
      </c>
      <c r="H33" s="78">
        <f>F33+'ENTRADA DE DATOS'!$H$23</f>
        <v>0.05</v>
      </c>
      <c r="I33" s="72">
        <f>I22*J33</f>
        <v>185701.88892329999</v>
      </c>
      <c r="J33" s="78">
        <f>H33+'ENTRADA DE DATOS'!$H$23</f>
        <v>0.05</v>
      </c>
      <c r="K33" s="72">
        <f>K22*L33</f>
        <v>194751.58660885802</v>
      </c>
      <c r="L33" s="78">
        <f>J33+'ENTRADA DE DATOS'!$H$23</f>
        <v>0.05</v>
      </c>
      <c r="M33" s="72">
        <f>M22*N33</f>
        <v>204088.99144626904</v>
      </c>
      <c r="N33" s="78">
        <f>L33+'ENTRADA DE DATOS'!$H$23</f>
        <v>0.05</v>
      </c>
      <c r="O33" s="72">
        <f>O22*P33</f>
        <v>213721.99184253297</v>
      </c>
      <c r="P33" s="78">
        <f>N33+'ENTRADA DE DATOS'!$H$23</f>
        <v>0.05</v>
      </c>
      <c r="Q33" s="72">
        <f>Q22*R33</f>
        <v>223658.6766580689</v>
      </c>
      <c r="R33" s="78">
        <f>P33+'ENTRADA DE DATOS'!$H$23</f>
        <v>0.05</v>
      </c>
      <c r="S33" s="72">
        <f>S22*T33</f>
        <v>233907.34006948929</v>
      </c>
      <c r="T33" s="78">
        <f>R33+'ENTRADA DE DATOS'!$H$23</f>
        <v>0.05</v>
      </c>
      <c r="U33" s="72">
        <f>U22*V33</f>
        <v>244476.48654670327</v>
      </c>
      <c r="V33" s="78">
        <f>T33+'ENTRADA DE DATOS'!$H$23</f>
        <v>0.05</v>
      </c>
      <c r="W33" s="73">
        <f t="shared" si="2"/>
        <v>2005877.2655302216</v>
      </c>
    </row>
    <row r="34" spans="2:23" ht="15.75" customHeight="1">
      <c r="B34" s="79" t="s">
        <v>63</v>
      </c>
      <c r="C34" s="72">
        <f>C22*D34</f>
        <v>108938.0825</v>
      </c>
      <c r="D34" s="179">
        <f>'ENTRADA DE DATOS'!$C$24</f>
        <v>3.4000000000000002E-2</v>
      </c>
      <c r="E34" s="72">
        <f>E22*F34</f>
        <v>114535.82397000001</v>
      </c>
      <c r="F34" s="78">
        <f>D34+'ENTRADA DE DATOS'!$H$24</f>
        <v>3.4000000000000002E-2</v>
      </c>
      <c r="G34" s="72">
        <f>G22*H34</f>
        <v>120313.89986580003</v>
      </c>
      <c r="H34" s="78">
        <f>F34+'ENTRADA DE DATOS'!$H$24</f>
        <v>3.4000000000000002E-2</v>
      </c>
      <c r="I34" s="72">
        <f>I22*J34</f>
        <v>126277.284467844</v>
      </c>
      <c r="J34" s="78">
        <f>H34+'ENTRADA DE DATOS'!$H$24</f>
        <v>3.4000000000000002E-2</v>
      </c>
      <c r="K34" s="72">
        <f>K22*L34</f>
        <v>132431.07889402346</v>
      </c>
      <c r="L34" s="78">
        <f>J34+'ENTRADA DE DATOS'!$H$24</f>
        <v>3.4000000000000002E-2</v>
      </c>
      <c r="M34" s="72">
        <f>M22*N34</f>
        <v>138780.51418346295</v>
      </c>
      <c r="N34" s="78">
        <f>L34+'ENTRADA DE DATOS'!$H$24</f>
        <v>3.4000000000000002E-2</v>
      </c>
      <c r="O34" s="72">
        <f>O22*P34</f>
        <v>145330.95445292242</v>
      </c>
      <c r="P34" s="78">
        <f>N34+'ENTRADA DE DATOS'!$H$24</f>
        <v>3.4000000000000002E-2</v>
      </c>
      <c r="Q34" s="72">
        <f>Q22*R34</f>
        <v>152087.90012748685</v>
      </c>
      <c r="R34" s="78">
        <f>P34+'ENTRADA DE DATOS'!$H$24</f>
        <v>3.4000000000000002E-2</v>
      </c>
      <c r="S34" s="72">
        <f>S22*T34</f>
        <v>159056.99124725271</v>
      </c>
      <c r="T34" s="78">
        <f>R34+'ENTRADA DE DATOS'!$H$24</f>
        <v>3.4000000000000002E-2</v>
      </c>
      <c r="U34" s="72">
        <f>U22*V34</f>
        <v>166244.01085175821</v>
      </c>
      <c r="V34" s="78">
        <f>T34+'ENTRADA DE DATOS'!$H$24</f>
        <v>3.4000000000000002E-2</v>
      </c>
      <c r="W34" s="73">
        <f t="shared" si="2"/>
        <v>1363996.5405605508</v>
      </c>
    </row>
    <row r="35" spans="2:23" ht="15.75" customHeight="1" thickBot="1">
      <c r="B35" s="168" t="s">
        <v>64</v>
      </c>
      <c r="C35" s="173">
        <f>SUM(C28,C29,C30,C31,C32,C33,C34)</f>
        <v>1054136.1512500001</v>
      </c>
      <c r="D35" s="174">
        <f>C35/C22</f>
        <v>0.32900000000000001</v>
      </c>
      <c r="E35" s="173">
        <f>SUM(E28,E29,E30,E31,E32,E33,E34)</f>
        <v>1108302.5319450002</v>
      </c>
      <c r="F35" s="174">
        <f>E35/E22</f>
        <v>0.32900000000000007</v>
      </c>
      <c r="G35" s="173">
        <f>SUM(G28,G29,G30,G31,G32,G33,G34)</f>
        <v>1164213.9134073001</v>
      </c>
      <c r="H35" s="174">
        <f>G35/G22</f>
        <v>0.32899999999999996</v>
      </c>
      <c r="I35" s="173">
        <f>SUM(I28,I29,I30,I31,I32,I33,I34)</f>
        <v>1221918.429115314</v>
      </c>
      <c r="J35" s="174">
        <f>I35/I22</f>
        <v>0.32900000000000001</v>
      </c>
      <c r="K35" s="173">
        <f>SUM(K28,K29,K30,K31,K32,K33,K34)</f>
        <v>1281465.4398862859</v>
      </c>
      <c r="L35" s="174">
        <f>K35/K22</f>
        <v>0.32900000000000007</v>
      </c>
      <c r="M35" s="173">
        <f>SUM(M28,M29,M30,M31,M32,M33,M34)</f>
        <v>1342905.5637164502</v>
      </c>
      <c r="N35" s="174">
        <f>M35/M22</f>
        <v>0.32900000000000001</v>
      </c>
      <c r="O35" s="173">
        <f>SUM(O28,O29,O30,O31,O32,O33,O34)</f>
        <v>1406290.7063238667</v>
      </c>
      <c r="P35" s="174">
        <f>O35/O22</f>
        <v>0.32899999999999996</v>
      </c>
      <c r="Q35" s="173">
        <f>SUM(Q28,Q29,Q30,Q31,Q32,Q33,Q34)</f>
        <v>1471674.0924100932</v>
      </c>
      <c r="R35" s="174">
        <f>Q35/Q22</f>
        <v>0.32900000000000001</v>
      </c>
      <c r="S35" s="173">
        <f>SUM(S28,S29,S30,S31,S32,S33,S34)</f>
        <v>1539110.2976572397</v>
      </c>
      <c r="T35" s="174">
        <f>S35/S22</f>
        <v>0.32900000000000007</v>
      </c>
      <c r="U35" s="173">
        <f>SUM(U28,U29,U30,U31,U32,U33,U34)</f>
        <v>1608655.2814773077</v>
      </c>
      <c r="V35" s="174">
        <f>U35/U22</f>
        <v>0.32900000000000007</v>
      </c>
      <c r="W35" s="175">
        <f>SUM(W28,W29,W30,W31,W32,W33,W34)</f>
        <v>13198672.407188859</v>
      </c>
    </row>
    <row r="36" spans="2:23" ht="15.75" customHeight="1" thickTop="1" thickBot="1">
      <c r="B36" s="80"/>
      <c r="C36" s="84"/>
      <c r="D36" s="81"/>
      <c r="E36" s="84"/>
      <c r="F36" s="81"/>
      <c r="G36" s="84"/>
      <c r="H36" s="81"/>
      <c r="I36" s="84"/>
      <c r="J36" s="81"/>
      <c r="K36" s="84"/>
      <c r="L36" s="81"/>
      <c r="M36" s="84"/>
      <c r="N36" s="81"/>
      <c r="O36" s="84"/>
      <c r="P36" s="81"/>
      <c r="Q36" s="84"/>
      <c r="R36" s="81"/>
      <c r="S36" s="84"/>
      <c r="T36" s="81"/>
      <c r="U36" s="84"/>
      <c r="V36" s="81"/>
      <c r="W36" s="85"/>
    </row>
    <row r="37" spans="2:23" ht="15.75" customHeight="1" thickBot="1">
      <c r="B37" s="168" t="s">
        <v>65</v>
      </c>
      <c r="C37" s="173">
        <f>C25-C35</f>
        <v>1445031.6237499998</v>
      </c>
      <c r="D37" s="174">
        <f>C37/C22</f>
        <v>0.45099999999999996</v>
      </c>
      <c r="E37" s="173">
        <f>E25-E35</f>
        <v>1519284.0179549998</v>
      </c>
      <c r="F37" s="174">
        <f>E37/E22</f>
        <v>0.45099999999999996</v>
      </c>
      <c r="G37" s="173">
        <f>G25-G35</f>
        <v>1595928.4952787003</v>
      </c>
      <c r="H37" s="174">
        <f>G37/G22</f>
        <v>0.45100000000000001</v>
      </c>
      <c r="I37" s="173">
        <f>I25-I35</f>
        <v>1675031.0380881662</v>
      </c>
      <c r="J37" s="174">
        <f>I37/I22</f>
        <v>0.45100000000000007</v>
      </c>
      <c r="K37" s="173">
        <f>K25-K35</f>
        <v>1756659.3112118989</v>
      </c>
      <c r="L37" s="174">
        <f>K37/K22</f>
        <v>0.4509999999999999</v>
      </c>
      <c r="M37" s="173">
        <f>M25-M35</f>
        <v>1840882.7028453466</v>
      </c>
      <c r="N37" s="174">
        <f>M37/M22</f>
        <v>0.45100000000000001</v>
      </c>
      <c r="O37" s="173">
        <f>O25-O35</f>
        <v>1927772.3664196474</v>
      </c>
      <c r="P37" s="174">
        <f>O37/O22</f>
        <v>0.45100000000000001</v>
      </c>
      <c r="Q37" s="173">
        <f>Q25-Q35</f>
        <v>2017401.2634557816</v>
      </c>
      <c r="R37" s="174">
        <f>Q37/Q22</f>
        <v>0.45100000000000007</v>
      </c>
      <c r="S37" s="173">
        <f>S25-S35</f>
        <v>2109844.2074267929</v>
      </c>
      <c r="T37" s="174">
        <f>S37/S22</f>
        <v>0.45099999999999996</v>
      </c>
      <c r="U37" s="173">
        <f>U25-U35</f>
        <v>2205177.9086512625</v>
      </c>
      <c r="V37" s="174">
        <f>U37/U22</f>
        <v>0.45099999999999985</v>
      </c>
      <c r="W37" s="175">
        <f>W25-W35</f>
        <v>18093012.935082592</v>
      </c>
    </row>
    <row r="38" spans="2:23" ht="15.75" customHeight="1" thickTop="1" thickBot="1">
      <c r="B38" s="80"/>
      <c r="C38" s="86"/>
      <c r="D38" s="69"/>
      <c r="E38" s="86"/>
      <c r="F38" s="69"/>
      <c r="G38" s="86"/>
      <c r="H38" s="69"/>
      <c r="I38" s="86"/>
      <c r="J38" s="69"/>
      <c r="K38" s="86"/>
      <c r="L38" s="69"/>
      <c r="M38" s="86"/>
      <c r="N38" s="69"/>
      <c r="O38" s="86"/>
      <c r="P38" s="69"/>
      <c r="Q38" s="86"/>
      <c r="R38" s="69"/>
      <c r="S38" s="86"/>
      <c r="T38" s="69"/>
      <c r="U38" s="86"/>
      <c r="V38" s="69"/>
      <c r="W38" s="87"/>
    </row>
    <row r="39" spans="2:23" ht="15.75" customHeight="1" thickBot="1">
      <c r="B39" s="180" t="s">
        <v>66</v>
      </c>
      <c r="C39" s="88"/>
      <c r="D39" s="76"/>
      <c r="E39" s="88"/>
      <c r="F39" s="76"/>
      <c r="G39" s="88"/>
      <c r="H39" s="76"/>
      <c r="I39" s="88"/>
      <c r="J39" s="76"/>
      <c r="K39" s="88"/>
      <c r="L39" s="76"/>
      <c r="M39" s="88"/>
      <c r="N39" s="76"/>
      <c r="O39" s="88"/>
      <c r="P39" s="76"/>
      <c r="Q39" s="88"/>
      <c r="R39" s="76"/>
      <c r="S39" s="88"/>
      <c r="T39" s="76"/>
      <c r="U39" s="88"/>
      <c r="V39" s="76"/>
      <c r="W39" s="89"/>
    </row>
    <row r="40" spans="2:23" ht="15.75" customHeight="1">
      <c r="B40" s="5" t="s">
        <v>67</v>
      </c>
      <c r="C40" s="72">
        <f>C37*D40</f>
        <v>144503.16237499999</v>
      </c>
      <c r="D40" s="78">
        <f>'ENTRADA DE DATOS'!$C$28</f>
        <v>0.1</v>
      </c>
      <c r="E40" s="72">
        <f>E37*F40</f>
        <v>151928.40179549999</v>
      </c>
      <c r="F40" s="78">
        <f>'ENTRADA DE DATOS'!$C$28</f>
        <v>0.1</v>
      </c>
      <c r="G40" s="72">
        <f>G37*H40</f>
        <v>159592.84952787004</v>
      </c>
      <c r="H40" s="78">
        <f>'ENTRADA DE DATOS'!$C$28</f>
        <v>0.1</v>
      </c>
      <c r="I40" s="72">
        <f>I37*J40</f>
        <v>167503.10380881664</v>
      </c>
      <c r="J40" s="78">
        <f>'ENTRADA DE DATOS'!$C$28</f>
        <v>0.1</v>
      </c>
      <c r="K40" s="72">
        <f>K37*L40</f>
        <v>175665.9311211899</v>
      </c>
      <c r="L40" s="78">
        <f>'ENTRADA DE DATOS'!$C$28</f>
        <v>0.1</v>
      </c>
      <c r="M40" s="72">
        <f>M37*N40</f>
        <v>184088.27028453466</v>
      </c>
      <c r="N40" s="78">
        <f>'ENTRADA DE DATOS'!$C$28</f>
        <v>0.1</v>
      </c>
      <c r="O40" s="72">
        <f>O37*P40</f>
        <v>192777.23664196476</v>
      </c>
      <c r="P40" s="78">
        <f>'ENTRADA DE DATOS'!$C$28</f>
        <v>0.1</v>
      </c>
      <c r="Q40" s="72">
        <f>Q37*R40</f>
        <v>201740.12634557817</v>
      </c>
      <c r="R40" s="78">
        <f>'ENTRADA DE DATOS'!$C$28</f>
        <v>0.1</v>
      </c>
      <c r="S40" s="72">
        <f>S37*T40</f>
        <v>210984.4207426793</v>
      </c>
      <c r="T40" s="78">
        <f>'ENTRADA DE DATOS'!$C$28</f>
        <v>0.1</v>
      </c>
      <c r="U40" s="72">
        <f>U37*V40</f>
        <v>220517.79086512627</v>
      </c>
      <c r="V40" s="78">
        <f>'ENTRADA DE DATOS'!$C$28</f>
        <v>0.1</v>
      </c>
      <c r="W40" s="73">
        <f t="shared" ref="W40:W46" si="3">SUM(C40,E40,G40,I40,K40,M40,O40,Q40,S40,U40)</f>
        <v>1809301.2935082598</v>
      </c>
    </row>
    <row r="41" spans="2:23" ht="15.75" customHeight="1">
      <c r="B41" s="168" t="s">
        <v>68</v>
      </c>
      <c r="C41" s="173">
        <f>C37-C40</f>
        <v>1300528.4613749997</v>
      </c>
      <c r="D41" s="174">
        <f>C41/C22</f>
        <v>0.40589999999999993</v>
      </c>
      <c r="E41" s="173">
        <f>E37-E40</f>
        <v>1367355.6161594999</v>
      </c>
      <c r="F41" s="174">
        <f>E41/E22</f>
        <v>0.40589999999999993</v>
      </c>
      <c r="G41" s="173">
        <f>G37-G40</f>
        <v>1436335.6457508302</v>
      </c>
      <c r="H41" s="174">
        <f>G41/G22</f>
        <v>0.40589999999999998</v>
      </c>
      <c r="I41" s="173">
        <f>I37-I40</f>
        <v>1507527.9342793496</v>
      </c>
      <c r="J41" s="174">
        <f>I41/I22</f>
        <v>0.40590000000000009</v>
      </c>
      <c r="K41" s="173">
        <f>K37-K40</f>
        <v>1580993.3800907091</v>
      </c>
      <c r="L41" s="174">
        <f>K41/K22</f>
        <v>0.40589999999999993</v>
      </c>
      <c r="M41" s="173">
        <f>M37-M40</f>
        <v>1656794.432560812</v>
      </c>
      <c r="N41" s="174">
        <f>M41/M22</f>
        <v>0.40590000000000004</v>
      </c>
      <c r="O41" s="173">
        <f>O37-O40</f>
        <v>1734995.1297776825</v>
      </c>
      <c r="P41" s="174">
        <f>O41/O22</f>
        <v>0.40589999999999998</v>
      </c>
      <c r="Q41" s="173">
        <f>Q37-Q40</f>
        <v>1815661.1371102035</v>
      </c>
      <c r="R41" s="174">
        <f>Q41/Q22</f>
        <v>0.40590000000000009</v>
      </c>
      <c r="S41" s="173">
        <f>S37-S40</f>
        <v>1898859.7866841136</v>
      </c>
      <c r="T41" s="174">
        <f>S41/S22</f>
        <v>0.40589999999999993</v>
      </c>
      <c r="U41" s="173">
        <f>U37-U40</f>
        <v>1984660.1177861362</v>
      </c>
      <c r="V41" s="174">
        <f>U41/U22</f>
        <v>0.40589999999999987</v>
      </c>
      <c r="W41" s="175">
        <f t="shared" si="3"/>
        <v>16283711.641574334</v>
      </c>
    </row>
    <row r="42" spans="2:23" ht="15.75" customHeight="1">
      <c r="B42" s="79" t="s">
        <v>69</v>
      </c>
      <c r="C42" s="72">
        <f>C22*D42</f>
        <v>96121.837499999994</v>
      </c>
      <c r="D42" s="78">
        <f>'ENTRADA DE DATOS'!$C$29</f>
        <v>0.03</v>
      </c>
      <c r="E42" s="72">
        <f>E22*F42</f>
        <v>101061.02115</v>
      </c>
      <c r="F42" s="78">
        <f>'ENTRADA DE DATOS'!$C$29</f>
        <v>0.03</v>
      </c>
      <c r="G42" s="72">
        <f>G22*H42</f>
        <v>106159.32341100002</v>
      </c>
      <c r="H42" s="78">
        <f>'ENTRADA DE DATOS'!$C$29</f>
        <v>0.03</v>
      </c>
      <c r="I42" s="72">
        <f>I22*J42</f>
        <v>111421.13335397998</v>
      </c>
      <c r="J42" s="78">
        <f>'ENTRADA DE DATOS'!$C$29</f>
        <v>0.03</v>
      </c>
      <c r="K42" s="72">
        <f>K22*L42</f>
        <v>116850.9519653148</v>
      </c>
      <c r="L42" s="78">
        <f>'ENTRADA DE DATOS'!$C$29</f>
        <v>0.03</v>
      </c>
      <c r="M42" s="72">
        <f>M22*N42</f>
        <v>122453.39486776141</v>
      </c>
      <c r="N42" s="78">
        <f>'ENTRADA DE DATOS'!$C$29</f>
        <v>0.03</v>
      </c>
      <c r="O42" s="72">
        <f>O22*P42</f>
        <v>128233.19510551977</v>
      </c>
      <c r="P42" s="78">
        <f>'ENTRADA DE DATOS'!$C$29</f>
        <v>0.03</v>
      </c>
      <c r="Q42" s="72">
        <f>Q22*R42</f>
        <v>134195.20599484132</v>
      </c>
      <c r="R42" s="78">
        <f>'ENTRADA DE DATOS'!$C$29</f>
        <v>0.03</v>
      </c>
      <c r="S42" s="72">
        <f>S22*T42</f>
        <v>140344.40404169355</v>
      </c>
      <c r="T42" s="78">
        <f>'ENTRADA DE DATOS'!$C$29</f>
        <v>0.03</v>
      </c>
      <c r="U42" s="72">
        <f>U22*V42</f>
        <v>146685.89192802194</v>
      </c>
      <c r="V42" s="78">
        <f>'ENTRADA DE DATOS'!$C$29</f>
        <v>0.03</v>
      </c>
      <c r="W42" s="73">
        <f t="shared" si="3"/>
        <v>1203526.3593181327</v>
      </c>
    </row>
    <row r="43" spans="2:23" ht="15.75" customHeight="1">
      <c r="B43" s="79" t="s">
        <v>70</v>
      </c>
      <c r="C43" s="72">
        <f>C41*D43</f>
        <v>65026.423068749988</v>
      </c>
      <c r="D43" s="78">
        <f>'ENTRADA DE DATOS'!$C$30</f>
        <v>0.05</v>
      </c>
      <c r="E43" s="72">
        <f>E41*F43</f>
        <v>68367.780807974996</v>
      </c>
      <c r="F43" s="78">
        <f>'ENTRADA DE DATOS'!$C$30</f>
        <v>0.05</v>
      </c>
      <c r="G43" s="72">
        <f>G41*H43</f>
        <v>71816.782287541515</v>
      </c>
      <c r="H43" s="78">
        <f>'ENTRADA DE DATOS'!$C$30</f>
        <v>0.05</v>
      </c>
      <c r="I43" s="72">
        <f>I41*J43</f>
        <v>75376.396713967479</v>
      </c>
      <c r="J43" s="78">
        <f>'ENTRADA DE DATOS'!$C$30</f>
        <v>0.05</v>
      </c>
      <c r="K43" s="72">
        <f>K41*L43</f>
        <v>79049.669004535463</v>
      </c>
      <c r="L43" s="78">
        <f>'ENTRADA DE DATOS'!$C$30</f>
        <v>0.05</v>
      </c>
      <c r="M43" s="72">
        <f>M41*N43</f>
        <v>82839.721628040599</v>
      </c>
      <c r="N43" s="78">
        <f>'ENTRADA DE DATOS'!$C$30</f>
        <v>0.05</v>
      </c>
      <c r="O43" s="72">
        <f>O41*P43</f>
        <v>86749.75648888413</v>
      </c>
      <c r="P43" s="78">
        <f>'ENTRADA DE DATOS'!$C$30</f>
        <v>0.05</v>
      </c>
      <c r="Q43" s="72">
        <f>Q41*R43</f>
        <v>90783.056855510178</v>
      </c>
      <c r="R43" s="78">
        <f>'ENTRADA DE DATOS'!$C$30</f>
        <v>0.05</v>
      </c>
      <c r="S43" s="72">
        <f>S41*T43</f>
        <v>94942.989334205689</v>
      </c>
      <c r="T43" s="78">
        <f>'ENTRADA DE DATOS'!$C$30</f>
        <v>0.05</v>
      </c>
      <c r="U43" s="72">
        <f>U41*V43</f>
        <v>99233.00588930682</v>
      </c>
      <c r="V43" s="78">
        <f>'ENTRADA DE DATOS'!$C$30</f>
        <v>0.05</v>
      </c>
      <c r="W43" s="73">
        <f t="shared" si="3"/>
        <v>814185.58207871695</v>
      </c>
    </row>
    <row r="44" spans="2:23" ht="15.75" customHeight="1">
      <c r="B44" s="79" t="s">
        <v>71</v>
      </c>
      <c r="C44" s="72">
        <f>'ENTRADA DE DATOS'!C31*'ENTRADA DE DATOS'!C5*'ENTRADA DE DATOS'!C6</f>
        <v>40734</v>
      </c>
      <c r="D44" s="134">
        <f>'ENTRADA DE DATOS'!$C$31</f>
        <v>3.0000000000000001E-3</v>
      </c>
      <c r="E44" s="72">
        <f>'ENTRADA DE DATOS'!$C$5*'Apartamento 1h'!F44*'ENTRADA DE DATOS'!$C$6</f>
        <v>44807.399999999994</v>
      </c>
      <c r="F44" s="134">
        <f>D44+'ENTRADA DE DATOS'!$H$31</f>
        <v>3.3E-3</v>
      </c>
      <c r="G44" s="72">
        <f>'ENTRADA DE DATOS'!$C$5*'Apartamento 1h'!H44*'ENTRADA DE DATOS'!$C$6</f>
        <v>48880.800000000003</v>
      </c>
      <c r="H44" s="134">
        <f>F44+'ENTRADA DE DATOS'!$H$31</f>
        <v>3.5999999999999999E-3</v>
      </c>
      <c r="I44" s="72">
        <f>'ENTRADA DE DATOS'!$C$5*'Apartamento 1h'!J44*'ENTRADA DE DATOS'!$C$6</f>
        <v>52954.2</v>
      </c>
      <c r="J44" s="134">
        <f>H44+'ENTRADA DE DATOS'!$H$31</f>
        <v>3.8999999999999998E-3</v>
      </c>
      <c r="K44" s="72">
        <f>'ENTRADA DE DATOS'!$C$5*'Apartamento 1h'!L44*'ENTRADA DE DATOS'!$C$6</f>
        <v>57027.6</v>
      </c>
      <c r="L44" s="134">
        <f>J44+'ENTRADA DE DATOS'!$H$31</f>
        <v>4.1999999999999997E-3</v>
      </c>
      <c r="M44" s="72">
        <f>'ENTRADA DE DATOS'!$C$5*'Apartamento 1h'!N44*'ENTRADA DE DATOS'!$C$6</f>
        <v>61100.999999999993</v>
      </c>
      <c r="N44" s="134">
        <f>L44+'ENTRADA DE DATOS'!$H$31</f>
        <v>4.4999999999999997E-3</v>
      </c>
      <c r="O44" s="72">
        <f>'ENTRADA DE DATOS'!$C$5*'Apartamento 1h'!P44*'ENTRADA DE DATOS'!$C$6</f>
        <v>65174.399999999994</v>
      </c>
      <c r="P44" s="134">
        <f>N44+'ENTRADA DE DATOS'!$H$31</f>
        <v>4.7999999999999996E-3</v>
      </c>
      <c r="Q44" s="72">
        <f>'ENTRADA DE DATOS'!$C$5*'Apartamento 1h'!R44*'ENTRADA DE DATOS'!$C$6</f>
        <v>69247.799999999988</v>
      </c>
      <c r="R44" s="134">
        <f>P44+'ENTRADA DE DATOS'!$H$31</f>
        <v>5.0999999999999995E-3</v>
      </c>
      <c r="S44" s="72">
        <f>'ENTRADA DE DATOS'!$C$5*'Apartamento 1h'!T44*'ENTRADA DE DATOS'!$C$6</f>
        <v>73321.2</v>
      </c>
      <c r="T44" s="134">
        <f>R44+'ENTRADA DE DATOS'!$H$31</f>
        <v>5.3999999999999994E-3</v>
      </c>
      <c r="U44" s="72">
        <f>'ENTRADA DE DATOS'!$C$5*'Apartamento 1h'!V44*'ENTRADA DE DATOS'!$C$6</f>
        <v>77394.599999999991</v>
      </c>
      <c r="V44" s="134">
        <f>T44+'ENTRADA DE DATOS'!$H$31</f>
        <v>5.6999999999999993E-3</v>
      </c>
      <c r="W44" s="73">
        <f t="shared" si="3"/>
        <v>590643</v>
      </c>
    </row>
    <row r="45" spans="2:23" ht="15.75" customHeight="1">
      <c r="B45" s="79" t="s">
        <v>72</v>
      </c>
      <c r="C45" s="72">
        <f>C13*C5</f>
        <v>135342</v>
      </c>
      <c r="D45" s="72"/>
      <c r="E45" s="72">
        <f t="shared" ref="E45:U45" si="4">E13*E5</f>
        <v>136695.41999999998</v>
      </c>
      <c r="F45" s="72"/>
      <c r="G45" s="72">
        <f t="shared" si="4"/>
        <v>138062.37419999999</v>
      </c>
      <c r="H45" s="72"/>
      <c r="I45" s="72">
        <f t="shared" si="4"/>
        <v>139442.99794199999</v>
      </c>
      <c r="J45" s="72"/>
      <c r="K45" s="72">
        <f t="shared" si="4"/>
        <v>140837.42792141999</v>
      </c>
      <c r="L45" s="72"/>
      <c r="M45" s="72">
        <f t="shared" si="4"/>
        <v>142245.80220063418</v>
      </c>
      <c r="N45" s="72"/>
      <c r="O45" s="72">
        <f t="shared" si="4"/>
        <v>143668.26022264053</v>
      </c>
      <c r="P45" s="72"/>
      <c r="Q45" s="72">
        <f t="shared" si="4"/>
        <v>145104.94282486694</v>
      </c>
      <c r="R45" s="72"/>
      <c r="S45" s="72">
        <f t="shared" si="4"/>
        <v>146555.9922531156</v>
      </c>
      <c r="T45" s="72"/>
      <c r="U45" s="72">
        <f t="shared" si="4"/>
        <v>148021.55217564676</v>
      </c>
      <c r="V45" s="72"/>
      <c r="W45" s="73">
        <f t="shared" si="3"/>
        <v>1415976.769740324</v>
      </c>
    </row>
    <row r="46" spans="2:23" ht="15.75" customHeight="1">
      <c r="B46" s="181" t="s">
        <v>73</v>
      </c>
      <c r="C46" s="182">
        <f>C41-(SUM(C42:C45))</f>
        <v>963304.20080624975</v>
      </c>
      <c r="D46" s="183">
        <f>C46/C22</f>
        <v>0.3006509943610628</v>
      </c>
      <c r="E46" s="182">
        <f>E41-(SUM(E42:E45))</f>
        <v>1016423.9942015249</v>
      </c>
      <c r="F46" s="183">
        <f>E46/E22</f>
        <v>0.30172582345855059</v>
      </c>
      <c r="G46" s="182">
        <f>G41-(SUM(G42:G45))</f>
        <v>1071416.3658522887</v>
      </c>
      <c r="H46" s="183">
        <f>G46/G22</f>
        <v>0.30277595921676831</v>
      </c>
      <c r="I46" s="182">
        <f>I41-(SUM(I42:I45))</f>
        <v>1128333.2062694021</v>
      </c>
      <c r="J46" s="183">
        <f>I46/I22</f>
        <v>0.30380229646867912</v>
      </c>
      <c r="K46" s="182">
        <f>K41-(SUM(K42:K45))</f>
        <v>1187227.7311994387</v>
      </c>
      <c r="L46" s="183">
        <f>K46/K22</f>
        <v>0.30480566342801729</v>
      </c>
      <c r="M46" s="182">
        <f>M41-(SUM(M42:M45))</f>
        <v>1248154.5138643757</v>
      </c>
      <c r="N46" s="183">
        <f>M46/M22</f>
        <v>0.3057868298087455</v>
      </c>
      <c r="O46" s="182">
        <f>O41-(SUM(O42:O45))</f>
        <v>1311169.517960638</v>
      </c>
      <c r="P46" s="183">
        <f>O46/O22</f>
        <v>0.30674651369679529</v>
      </c>
      <c r="Q46" s="182">
        <f>Q41-(SUM(Q42:Q45))</f>
        <v>1376330.131434985</v>
      </c>
      <c r="R46" s="183">
        <f>Q46/Q22</f>
        <v>0.30768538739481349</v>
      </c>
      <c r="S46" s="182">
        <f>S41-(SUM(S42:S45))</f>
        <v>1443695.2010550988</v>
      </c>
      <c r="T46" s="183">
        <f>S46/S22</f>
        <v>0.30860408241703857</v>
      </c>
      <c r="U46" s="182">
        <f>U41-(SUM(U42:U45))</f>
        <v>1513325.0677931607</v>
      </c>
      <c r="V46" s="183">
        <f>U46/U22</f>
        <v>0.30950319377730107</v>
      </c>
      <c r="W46" s="184">
        <f t="shared" si="3"/>
        <v>12259379.930437161</v>
      </c>
    </row>
    <row r="50" spans="2:23" ht="15.75" customHeight="1">
      <c r="B50" s="186" t="s">
        <v>78</v>
      </c>
      <c r="C50" s="7"/>
      <c r="D50" s="39"/>
      <c r="E50" s="7"/>
      <c r="F50" s="39"/>
      <c r="G50" s="7"/>
      <c r="H50" s="39"/>
      <c r="I50" s="7"/>
      <c r="J50" s="39"/>
      <c r="K50" s="7"/>
      <c r="L50" s="39"/>
      <c r="M50" s="7"/>
      <c r="N50" s="39"/>
      <c r="O50" s="7"/>
      <c r="P50" s="39"/>
      <c r="Q50" s="7"/>
      <c r="R50" s="39"/>
      <c r="S50" s="7"/>
      <c r="T50" s="39"/>
      <c r="U50" s="7"/>
      <c r="V50" s="39"/>
      <c r="W50" s="44"/>
    </row>
    <row r="51" spans="2:23" ht="15.75" customHeight="1">
      <c r="B51" s="187" t="s">
        <v>123</v>
      </c>
      <c r="C51" s="188">
        <f>C46/C5</f>
        <v>13195.947956249996</v>
      </c>
      <c r="D51" s="11"/>
      <c r="E51" s="188">
        <f>E46/E5</f>
        <v>13923.616358924999</v>
      </c>
      <c r="F51" s="11"/>
      <c r="G51" s="188">
        <f>G46/G5</f>
        <v>14676.936518524502</v>
      </c>
      <c r="H51" s="11"/>
      <c r="I51" s="188">
        <f>I46/I5</f>
        <v>15456.619263964412</v>
      </c>
      <c r="J51" s="11"/>
      <c r="K51" s="188">
        <f>K46/K5</f>
        <v>16263.393578074503</v>
      </c>
      <c r="L51" s="11"/>
      <c r="M51" s="188">
        <f>M46/M5</f>
        <v>17098.007039238022</v>
      </c>
      <c r="N51" s="11"/>
      <c r="O51" s="188">
        <f>O46/O5</f>
        <v>17961.226273433396</v>
      </c>
      <c r="P51" s="11"/>
      <c r="Q51" s="188">
        <f>Q46/Q5</f>
        <v>18853.837416917602</v>
      </c>
      <c r="R51" s="11"/>
      <c r="S51" s="188">
        <f>S46/S5</f>
        <v>19776.646589795873</v>
      </c>
      <c r="T51" s="11"/>
      <c r="U51" s="188">
        <f>U46/U5</f>
        <v>20730.48038072823</v>
      </c>
      <c r="V51" s="46"/>
      <c r="W51" s="62">
        <f>SUM(C51:U51)</f>
        <v>167936.71137585156</v>
      </c>
    </row>
    <row r="52" spans="2:23" ht="15.75" customHeight="1" thickBot="1">
      <c r="B52" s="189" t="s">
        <v>15</v>
      </c>
      <c r="C52" s="173">
        <f>SUM(C51)</f>
        <v>13195.947956249996</v>
      </c>
      <c r="D52" s="174"/>
      <c r="E52" s="173">
        <f>SUM(E51)</f>
        <v>13923.616358924999</v>
      </c>
      <c r="F52" s="174"/>
      <c r="G52" s="173">
        <f>SUM(G51)</f>
        <v>14676.936518524502</v>
      </c>
      <c r="H52" s="174"/>
      <c r="I52" s="173">
        <f>SUM(I51)</f>
        <v>15456.619263964412</v>
      </c>
      <c r="J52" s="174"/>
      <c r="K52" s="173">
        <f>SUM(K51)</f>
        <v>16263.393578074503</v>
      </c>
      <c r="L52" s="174"/>
      <c r="M52" s="173">
        <f>SUM(M51)</f>
        <v>17098.007039238022</v>
      </c>
      <c r="N52" s="174"/>
      <c r="O52" s="173">
        <f>SUM(O51)</f>
        <v>17961.226273433396</v>
      </c>
      <c r="P52" s="174"/>
      <c r="Q52" s="173">
        <f>SUM(Q51)</f>
        <v>18853.837416917602</v>
      </c>
      <c r="R52" s="174"/>
      <c r="S52" s="173">
        <f>SUM(S51)</f>
        <v>19776.646589795873</v>
      </c>
      <c r="T52" s="174"/>
      <c r="U52" s="173">
        <f>SUM(U51)</f>
        <v>20730.48038072823</v>
      </c>
      <c r="V52" s="174"/>
      <c r="W52" s="175">
        <f>SUM(C52,E52,G52,I52,K52,M52,O52,Q52,S52,U52)</f>
        <v>167936.71137585156</v>
      </c>
    </row>
    <row r="53" spans="2:23" ht="15.75" customHeight="1" thickBot="1">
      <c r="B53" s="41"/>
      <c r="C53" s="22"/>
      <c r="D53" s="21"/>
      <c r="E53" s="22"/>
      <c r="F53" s="21"/>
      <c r="G53" s="22"/>
      <c r="H53" s="21"/>
      <c r="I53" s="22"/>
      <c r="J53" s="21"/>
      <c r="K53" s="22"/>
      <c r="L53" s="21"/>
      <c r="M53" s="22"/>
      <c r="N53" s="21"/>
      <c r="O53" s="22"/>
      <c r="P53" s="21"/>
      <c r="Q53" s="22"/>
      <c r="R53" s="21"/>
      <c r="S53" s="22"/>
      <c r="T53" s="21"/>
      <c r="U53" s="22"/>
      <c r="V53" s="21"/>
      <c r="W53" s="190"/>
    </row>
    <row r="54" spans="2:23" ht="15.75" customHeight="1">
      <c r="B54" s="191" t="s">
        <v>86</v>
      </c>
      <c r="C54" s="22"/>
      <c r="D54" s="21"/>
      <c r="E54" s="22"/>
      <c r="F54" s="21"/>
      <c r="G54" s="22"/>
      <c r="H54" s="21"/>
      <c r="I54" s="22"/>
      <c r="J54" s="21"/>
      <c r="K54" s="271"/>
      <c r="L54" s="272"/>
      <c r="M54" s="272"/>
      <c r="N54" s="272"/>
      <c r="O54" s="272"/>
      <c r="P54" s="272"/>
      <c r="Q54" s="272"/>
      <c r="R54" s="21"/>
      <c r="S54" s="22"/>
      <c r="T54" s="21"/>
      <c r="U54" s="22"/>
      <c r="V54" s="21"/>
      <c r="W54" s="190"/>
    </row>
    <row r="55" spans="2:23" ht="15.75" customHeight="1">
      <c r="B55" s="91"/>
      <c r="C55" s="270" t="str">
        <f>'ENTRADA DE DATOS'!C4</f>
        <v>Apartamento 1h</v>
      </c>
      <c r="D55" s="270"/>
      <c r="E55" s="270"/>
      <c r="F55" s="21"/>
      <c r="G55" s="22"/>
      <c r="H55" s="21"/>
      <c r="I55" s="22"/>
      <c r="J55" s="21"/>
      <c r="K55" s="272"/>
      <c r="L55" s="272"/>
      <c r="M55" s="272"/>
      <c r="N55" s="272"/>
      <c r="O55" s="272"/>
      <c r="P55" s="272"/>
      <c r="Q55" s="272"/>
      <c r="R55" s="21"/>
      <c r="S55" s="22"/>
      <c r="T55" s="21"/>
      <c r="U55" s="22"/>
      <c r="V55" s="21"/>
      <c r="W55" s="190"/>
    </row>
    <row r="56" spans="2:23" ht="15.75" customHeight="1">
      <c r="B56" s="91"/>
      <c r="C56" s="22" t="s">
        <v>94</v>
      </c>
      <c r="D56" s="13"/>
      <c r="E56" s="101">
        <f>'ENTRADA DE DATOS'!C5</f>
        <v>186000</v>
      </c>
      <c r="F56" s="21"/>
      <c r="G56" s="22"/>
      <c r="H56" s="21"/>
      <c r="I56" s="7"/>
      <c r="J56" s="21"/>
      <c r="K56" s="272"/>
      <c r="L56" s="272"/>
      <c r="M56" s="272"/>
      <c r="N56" s="272"/>
      <c r="O56" s="272"/>
      <c r="P56" s="272"/>
      <c r="Q56" s="272"/>
      <c r="R56" s="21"/>
      <c r="S56" s="22"/>
      <c r="T56" s="21"/>
      <c r="U56" s="22"/>
      <c r="V56" s="21"/>
      <c r="W56" s="190"/>
    </row>
    <row r="57" spans="2:23" ht="15.75" customHeight="1">
      <c r="B57" s="91"/>
      <c r="C57" s="22" t="s">
        <v>95</v>
      </c>
      <c r="D57" s="13"/>
      <c r="E57" s="42">
        <f>W52</f>
        <v>167936.71137585156</v>
      </c>
      <c r="F57" s="21"/>
      <c r="G57" s="22"/>
      <c r="H57" s="21"/>
      <c r="I57" s="7"/>
      <c r="J57" s="21"/>
      <c r="K57" s="272"/>
      <c r="L57" s="272"/>
      <c r="M57" s="272"/>
      <c r="N57" s="272"/>
      <c r="O57" s="272"/>
      <c r="P57" s="272"/>
      <c r="Q57" s="272"/>
      <c r="R57" s="21"/>
      <c r="S57" s="22"/>
      <c r="T57" s="21"/>
      <c r="U57" s="22"/>
      <c r="V57" s="21"/>
      <c r="W57" s="190"/>
    </row>
    <row r="58" spans="2:23" ht="15.75" customHeight="1">
      <c r="B58" s="91"/>
      <c r="C58" s="22" t="s">
        <v>96</v>
      </c>
      <c r="D58" s="13"/>
      <c r="E58" s="43">
        <f>(E57/E56)</f>
        <v>0.90288554503146001</v>
      </c>
      <c r="F58" s="21"/>
      <c r="G58" s="22"/>
      <c r="H58" s="21"/>
      <c r="I58" s="43"/>
      <c r="J58" s="21"/>
      <c r="K58" s="272"/>
      <c r="L58" s="272"/>
      <c r="M58" s="272"/>
      <c r="N58" s="272"/>
      <c r="O58" s="272"/>
      <c r="P58" s="272"/>
      <c r="Q58" s="272"/>
      <c r="R58" s="21"/>
      <c r="S58" s="22"/>
      <c r="T58" s="21"/>
      <c r="U58" s="22"/>
      <c r="V58" s="21"/>
      <c r="W58" s="190"/>
    </row>
    <row r="59" spans="2:23" ht="15.75" customHeight="1">
      <c r="B59" s="91"/>
      <c r="C59" s="22"/>
      <c r="D59" s="21"/>
      <c r="E59" s="22"/>
      <c r="F59" s="21"/>
      <c r="G59" s="22"/>
      <c r="H59" s="21"/>
      <c r="I59" s="22"/>
      <c r="J59" s="21"/>
      <c r="K59" s="272"/>
      <c r="L59" s="272"/>
      <c r="M59" s="272"/>
      <c r="N59" s="272"/>
      <c r="O59" s="272"/>
      <c r="P59" s="272"/>
      <c r="Q59" s="272"/>
      <c r="R59" s="21"/>
      <c r="S59" s="22"/>
      <c r="T59" s="21"/>
      <c r="U59" s="22"/>
      <c r="V59" s="21"/>
      <c r="W59" s="190"/>
    </row>
    <row r="60" spans="2:23" ht="15.75" customHeight="1">
      <c r="B60" s="33"/>
      <c r="C60" s="34"/>
      <c r="D60" s="35"/>
      <c r="E60" s="34"/>
      <c r="F60" s="35"/>
      <c r="G60" s="34"/>
      <c r="H60" s="35"/>
      <c r="I60" s="34"/>
      <c r="J60" s="35"/>
      <c r="K60" s="273"/>
      <c r="L60" s="273"/>
      <c r="M60" s="273"/>
      <c r="N60" s="273"/>
      <c r="O60" s="273"/>
      <c r="P60" s="273"/>
      <c r="Q60" s="273"/>
      <c r="R60" s="35"/>
      <c r="S60" s="34"/>
      <c r="T60" s="35"/>
      <c r="U60" s="34"/>
      <c r="V60" s="35"/>
      <c r="W60" s="36"/>
    </row>
    <row r="62" spans="2:23" ht="46.5" customHeight="1">
      <c r="B62" s="263" t="s">
        <v>87</v>
      </c>
      <c r="C62" s="263"/>
      <c r="D62" s="263"/>
      <c r="E62" s="263"/>
      <c r="F62" s="263"/>
      <c r="G62" s="263"/>
      <c r="H62" s="263"/>
      <c r="I62" s="263"/>
      <c r="J62" s="263"/>
      <c r="K62" s="263"/>
      <c r="L62" s="263"/>
      <c r="M62" s="263"/>
      <c r="N62" s="263"/>
      <c r="O62" s="263"/>
      <c r="P62" s="263"/>
      <c r="Q62" s="263"/>
      <c r="R62" s="263"/>
      <c r="S62" s="263"/>
      <c r="T62" s="263"/>
      <c r="U62" s="263"/>
      <c r="V62" s="263"/>
      <c r="W62" s="263"/>
    </row>
  </sheetData>
  <sheetProtection sheet="1" objects="1" scenarios="1"/>
  <mergeCells count="3">
    <mergeCell ref="K54:Q60"/>
    <mergeCell ref="C55:E55"/>
    <mergeCell ref="B62:W62"/>
  </mergeCells>
  <pageMargins left="0.7" right="0.7" top="0.75" bottom="0.75" header="0" footer="0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C70D3-DE70-46F5-B273-CE550EB14CCD}">
  <sheetPr>
    <outlinePr summaryBelow="0" summaryRight="0"/>
  </sheetPr>
  <dimension ref="B1:W62"/>
  <sheetViews>
    <sheetView showGridLines="0" topLeftCell="A35" zoomScaleNormal="100" workbookViewId="0">
      <selection activeCell="K51" sqref="K51"/>
    </sheetView>
  </sheetViews>
  <sheetFormatPr defaultColWidth="12.5703125" defaultRowHeight="15" customHeight="1"/>
  <cols>
    <col min="1" max="1" width="1.7109375" customWidth="1"/>
    <col min="2" max="2" width="64.140625" bestFit="1" customWidth="1"/>
    <col min="3" max="3" width="15.5703125" bestFit="1" customWidth="1"/>
    <col min="4" max="4" width="7.7109375" customWidth="1"/>
    <col min="5" max="5" width="9.85546875" bestFit="1" customWidth="1"/>
    <col min="6" max="6" width="7.28515625" customWidth="1"/>
    <col min="7" max="7" width="9.140625" bestFit="1" customWidth="1"/>
    <col min="8" max="8" width="7.140625" customWidth="1"/>
    <col min="9" max="9" width="9.140625" bestFit="1" customWidth="1"/>
    <col min="10" max="10" width="6.85546875" customWidth="1"/>
    <col min="11" max="11" width="9.140625" bestFit="1" customWidth="1"/>
    <col min="12" max="12" width="7" customWidth="1"/>
    <col min="13" max="13" width="9.140625" bestFit="1" customWidth="1"/>
    <col min="14" max="14" width="7" customWidth="1"/>
    <col min="15" max="15" width="9.140625" bestFit="1" customWidth="1"/>
    <col min="16" max="16" width="6.85546875" customWidth="1"/>
    <col min="17" max="17" width="9.140625" bestFit="1" customWidth="1"/>
    <col min="18" max="18" width="6.85546875" customWidth="1"/>
    <col min="19" max="19" width="9.140625" bestFit="1" customWidth="1"/>
    <col min="20" max="20" width="6.7109375" customWidth="1"/>
    <col min="21" max="21" width="9.140625" bestFit="1" customWidth="1"/>
    <col min="22" max="22" width="7.140625" customWidth="1"/>
    <col min="23" max="23" width="10.140625" bestFit="1" customWidth="1"/>
  </cols>
  <sheetData>
    <row r="1" spans="2:23" ht="15.75" customHeight="1">
      <c r="B1" s="139" t="s">
        <v>0</v>
      </c>
      <c r="C1" s="141"/>
      <c r="D1" s="142"/>
      <c r="E1" s="143"/>
      <c r="F1" s="144"/>
      <c r="G1" s="143"/>
      <c r="H1" s="144"/>
      <c r="I1" s="143"/>
      <c r="J1" s="145"/>
      <c r="K1" s="146"/>
      <c r="L1" s="147"/>
      <c r="M1" s="146"/>
      <c r="N1" s="147"/>
      <c r="O1" s="146"/>
      <c r="P1" s="147"/>
      <c r="Q1" s="146"/>
      <c r="R1" s="147"/>
      <c r="S1" s="146"/>
      <c r="T1" s="147"/>
      <c r="U1" s="146"/>
      <c r="V1" s="147"/>
      <c r="W1" s="148"/>
    </row>
    <row r="2" spans="2:23" ht="15.75" customHeight="1">
      <c r="B2" s="140" t="s">
        <v>1</v>
      </c>
      <c r="C2" s="149"/>
      <c r="D2" s="150"/>
      <c r="E2" s="149"/>
      <c r="F2" s="151"/>
      <c r="G2" s="152"/>
      <c r="H2" s="153" t="s">
        <v>2</v>
      </c>
      <c r="I2" s="152"/>
      <c r="J2" s="151"/>
      <c r="K2" s="65"/>
      <c r="L2" s="154"/>
      <c r="M2" s="65"/>
      <c r="N2" s="154"/>
      <c r="O2" s="65"/>
      <c r="P2" s="154"/>
      <c r="Q2" s="65"/>
      <c r="R2" s="154"/>
      <c r="S2" s="65"/>
      <c r="T2" s="154"/>
      <c r="U2" s="65"/>
      <c r="V2" s="154"/>
      <c r="W2" s="155"/>
    </row>
    <row r="3" spans="2:23" ht="15.75" customHeight="1" thickBot="1">
      <c r="B3" s="261"/>
      <c r="C3" s="149"/>
      <c r="D3" s="150"/>
      <c r="E3" s="149"/>
      <c r="F3" s="262"/>
      <c r="G3" s="149"/>
      <c r="H3" s="262"/>
      <c r="I3" s="149"/>
      <c r="J3" s="262"/>
      <c r="K3" s="65"/>
      <c r="L3" s="154"/>
      <c r="M3" s="65"/>
      <c r="N3" s="154"/>
      <c r="O3" s="65"/>
      <c r="P3" s="154"/>
      <c r="Q3" s="65"/>
      <c r="R3" s="154"/>
      <c r="S3" s="65"/>
      <c r="T3" s="154"/>
      <c r="U3" s="65"/>
      <c r="V3" s="154"/>
      <c r="W3" s="155"/>
    </row>
    <row r="4" spans="2:23" ht="15.75" customHeight="1" thickTop="1">
      <c r="B4" s="156" t="s">
        <v>3</v>
      </c>
      <c r="C4" s="157" t="s">
        <v>4</v>
      </c>
      <c r="D4" s="158" t="s">
        <v>5</v>
      </c>
      <c r="E4" s="157" t="s">
        <v>6</v>
      </c>
      <c r="F4" s="158" t="s">
        <v>5</v>
      </c>
      <c r="G4" s="157" t="s">
        <v>7</v>
      </c>
      <c r="H4" s="158" t="s">
        <v>5</v>
      </c>
      <c r="I4" s="157" t="s">
        <v>8</v>
      </c>
      <c r="J4" s="158" t="s">
        <v>5</v>
      </c>
      <c r="K4" s="157" t="s">
        <v>9</v>
      </c>
      <c r="L4" s="158" t="s">
        <v>5</v>
      </c>
      <c r="M4" s="157" t="s">
        <v>10</v>
      </c>
      <c r="N4" s="158" t="s">
        <v>5</v>
      </c>
      <c r="O4" s="157" t="s">
        <v>11</v>
      </c>
      <c r="P4" s="158" t="s">
        <v>5</v>
      </c>
      <c r="Q4" s="157" t="s">
        <v>12</v>
      </c>
      <c r="R4" s="158" t="s">
        <v>5</v>
      </c>
      <c r="S4" s="157" t="s">
        <v>13</v>
      </c>
      <c r="T4" s="158" t="s">
        <v>5</v>
      </c>
      <c r="U4" s="157" t="s">
        <v>14</v>
      </c>
      <c r="V4" s="158" t="s">
        <v>5</v>
      </c>
      <c r="W4" s="159" t="s">
        <v>15</v>
      </c>
    </row>
    <row r="5" spans="2:23" ht="15.75" customHeight="1">
      <c r="B5" s="40" t="s">
        <v>16</v>
      </c>
      <c r="C5" s="160">
        <f>'ENTRADA DE DATOS'!D6</f>
        <v>20</v>
      </c>
      <c r="D5" s="45"/>
      <c r="E5" s="160">
        <f>C5</f>
        <v>20</v>
      </c>
      <c r="F5" s="161"/>
      <c r="G5" s="160">
        <f t="shared" ref="G5:U5" si="0">E5</f>
        <v>20</v>
      </c>
      <c r="H5" s="161"/>
      <c r="I5" s="160">
        <f t="shared" si="0"/>
        <v>20</v>
      </c>
      <c r="J5" s="161"/>
      <c r="K5" s="160">
        <f t="shared" si="0"/>
        <v>20</v>
      </c>
      <c r="L5" s="161"/>
      <c r="M5" s="160">
        <f t="shared" si="0"/>
        <v>20</v>
      </c>
      <c r="N5" s="161"/>
      <c r="O5" s="160">
        <f t="shared" si="0"/>
        <v>20</v>
      </c>
      <c r="P5" s="161"/>
      <c r="Q5" s="160">
        <f t="shared" si="0"/>
        <v>20</v>
      </c>
      <c r="R5" s="161"/>
      <c r="S5" s="160">
        <f t="shared" si="0"/>
        <v>20</v>
      </c>
      <c r="T5" s="161"/>
      <c r="U5" s="160">
        <f t="shared" si="0"/>
        <v>20</v>
      </c>
      <c r="V5" s="161"/>
      <c r="W5" s="38"/>
    </row>
    <row r="6" spans="2:23" ht="15.75" customHeight="1">
      <c r="B6" s="40" t="s">
        <v>17</v>
      </c>
      <c r="C6" s="160">
        <f>'ENTRADA DE DATOS'!D7</f>
        <v>365</v>
      </c>
      <c r="D6" s="45"/>
      <c r="E6" s="160">
        <f>C6</f>
        <v>365</v>
      </c>
      <c r="F6" s="161"/>
      <c r="G6" s="160">
        <f>E6</f>
        <v>365</v>
      </c>
      <c r="H6" s="161"/>
      <c r="I6" s="160">
        <f>G6</f>
        <v>365</v>
      </c>
      <c r="J6" s="161"/>
      <c r="K6" s="160">
        <f>I6</f>
        <v>365</v>
      </c>
      <c r="L6" s="161"/>
      <c r="M6" s="160">
        <f>K6</f>
        <v>365</v>
      </c>
      <c r="N6" s="161"/>
      <c r="O6" s="160">
        <f>M6</f>
        <v>365</v>
      </c>
      <c r="P6" s="161"/>
      <c r="Q6" s="160">
        <f>O6</f>
        <v>365</v>
      </c>
      <c r="R6" s="161"/>
      <c r="S6" s="160">
        <f>Q6</f>
        <v>365</v>
      </c>
      <c r="T6" s="161"/>
      <c r="U6" s="160">
        <f>S6</f>
        <v>365</v>
      </c>
      <c r="V6" s="161"/>
      <c r="W6" s="38"/>
    </row>
    <row r="7" spans="2:23" ht="15.75" customHeight="1">
      <c r="B7" s="40" t="s">
        <v>18</v>
      </c>
      <c r="C7" s="47">
        <f>C5*C6</f>
        <v>7300</v>
      </c>
      <c r="D7" s="45"/>
      <c r="E7" s="47">
        <f>E5*E6</f>
        <v>7300</v>
      </c>
      <c r="F7" s="162"/>
      <c r="G7" s="47">
        <f>G5*G6</f>
        <v>7300</v>
      </c>
      <c r="H7" s="162"/>
      <c r="I7" s="47">
        <f>I5*I6</f>
        <v>7300</v>
      </c>
      <c r="J7" s="162"/>
      <c r="K7" s="47">
        <f>K5*K6</f>
        <v>7300</v>
      </c>
      <c r="L7" s="162"/>
      <c r="M7" s="47">
        <f>M5*M6</f>
        <v>7300</v>
      </c>
      <c r="N7" s="162"/>
      <c r="O7" s="47">
        <f>O5*O6</f>
        <v>7300</v>
      </c>
      <c r="P7" s="162"/>
      <c r="Q7" s="47">
        <f>Q5*Q6</f>
        <v>7300</v>
      </c>
      <c r="R7" s="162"/>
      <c r="S7" s="47">
        <f>S5*S6</f>
        <v>7300</v>
      </c>
      <c r="T7" s="162"/>
      <c r="U7" s="47">
        <f>U5*U6</f>
        <v>7300</v>
      </c>
      <c r="V7" s="162"/>
      <c r="W7" s="38"/>
    </row>
    <row r="8" spans="2:23" ht="15.75" customHeight="1">
      <c r="B8" s="40" t="s">
        <v>19</v>
      </c>
      <c r="C8" s="48">
        <f>'ENTRADA DE DATOS'!D8</f>
        <v>0.65</v>
      </c>
      <c r="D8" s="49"/>
      <c r="E8" s="48">
        <f>C8+'ENTRADA DE DATOS'!$H$8</f>
        <v>0.67</v>
      </c>
      <c r="F8" s="50"/>
      <c r="G8" s="48">
        <f>E8+'ENTRADA DE DATOS'!$H$8</f>
        <v>0.69000000000000006</v>
      </c>
      <c r="H8" s="50"/>
      <c r="I8" s="48">
        <f>G8+'ENTRADA DE DATOS'!$H$8</f>
        <v>0.71000000000000008</v>
      </c>
      <c r="J8" s="50"/>
      <c r="K8" s="48">
        <f>I8+'ENTRADA DE DATOS'!$H$8</f>
        <v>0.73000000000000009</v>
      </c>
      <c r="L8" s="50"/>
      <c r="M8" s="48">
        <f>K8+'ENTRADA DE DATOS'!$H$8</f>
        <v>0.75000000000000011</v>
      </c>
      <c r="N8" s="50"/>
      <c r="O8" s="48">
        <f>M8+'ENTRADA DE DATOS'!$H$8</f>
        <v>0.77000000000000013</v>
      </c>
      <c r="P8" s="50"/>
      <c r="Q8" s="48">
        <f>O8+'ENTRADA DE DATOS'!$H$8</f>
        <v>0.79000000000000015</v>
      </c>
      <c r="R8" s="50"/>
      <c r="S8" s="48">
        <f>Q8+'ENTRADA DE DATOS'!$H$8</f>
        <v>0.81000000000000016</v>
      </c>
      <c r="T8" s="50"/>
      <c r="U8" s="48">
        <f>S8+'ENTRADA DE DATOS'!$H$8</f>
        <v>0.83000000000000018</v>
      </c>
      <c r="V8" s="162"/>
      <c r="W8" s="38"/>
    </row>
    <row r="9" spans="2:23" ht="15.75" customHeight="1">
      <c r="B9" s="40" t="s">
        <v>20</v>
      </c>
      <c r="C9" s="47">
        <f>C7*C8</f>
        <v>4745</v>
      </c>
      <c r="D9" s="45"/>
      <c r="E9" s="47">
        <f>E7*E8</f>
        <v>4891</v>
      </c>
      <c r="F9" s="162"/>
      <c r="G9" s="47">
        <f>G7*G8</f>
        <v>5037</v>
      </c>
      <c r="H9" s="162"/>
      <c r="I9" s="47">
        <f>I7*I8</f>
        <v>5183.0000000000009</v>
      </c>
      <c r="J9" s="162"/>
      <c r="K9" s="47">
        <f>K7*K8</f>
        <v>5329.0000000000009</v>
      </c>
      <c r="L9" s="162"/>
      <c r="M9" s="47">
        <f>M7*M8</f>
        <v>5475.0000000000009</v>
      </c>
      <c r="N9" s="162"/>
      <c r="O9" s="47">
        <f>O7*O8</f>
        <v>5621.0000000000009</v>
      </c>
      <c r="P9" s="162"/>
      <c r="Q9" s="47">
        <f>Q7*Q8</f>
        <v>5767.0000000000009</v>
      </c>
      <c r="R9" s="162"/>
      <c r="S9" s="47">
        <f>S7*S8</f>
        <v>5913.0000000000009</v>
      </c>
      <c r="T9" s="162"/>
      <c r="U9" s="47">
        <f>U7*U8</f>
        <v>6059.0000000000009</v>
      </c>
      <c r="V9" s="162"/>
      <c r="W9" s="38"/>
    </row>
    <row r="10" spans="2:23" ht="15.75" customHeight="1">
      <c r="B10" s="40" t="s">
        <v>118</v>
      </c>
      <c r="C10" s="163">
        <f>C11/68*100</f>
        <v>426.47058823529409</v>
      </c>
      <c r="D10" s="45"/>
      <c r="E10" s="163">
        <f>E11/68*100</f>
        <v>435.00000000000006</v>
      </c>
      <c r="F10" s="45"/>
      <c r="G10" s="163">
        <f>G11/68*100</f>
        <v>443.70000000000005</v>
      </c>
      <c r="H10" s="45"/>
      <c r="I10" s="163">
        <f>I11/68*100</f>
        <v>452.57400000000001</v>
      </c>
      <c r="J10" s="45"/>
      <c r="K10" s="163">
        <f>K11/68*100</f>
        <v>461.62548000000004</v>
      </c>
      <c r="L10" s="45"/>
      <c r="M10" s="163">
        <f>M11/68*100</f>
        <v>470.8579896</v>
      </c>
      <c r="N10" s="45"/>
      <c r="O10" s="163">
        <f>O11/68*100</f>
        <v>480.275149392</v>
      </c>
      <c r="P10" s="45"/>
      <c r="Q10" s="163">
        <f>Q11/68*100</f>
        <v>489.88065237984</v>
      </c>
      <c r="R10" s="45"/>
      <c r="S10" s="163">
        <f>S11/68*100</f>
        <v>499.67826542743677</v>
      </c>
      <c r="T10" s="45"/>
      <c r="U10" s="163">
        <f>U11/68*100</f>
        <v>509.67183073598551</v>
      </c>
      <c r="V10" s="45"/>
      <c r="W10" s="38"/>
    </row>
    <row r="11" spans="2:23" ht="15.75" customHeight="1">
      <c r="B11" s="40" t="s">
        <v>119</v>
      </c>
      <c r="C11" s="164">
        <f>'ENTRADA DE DATOS'!D9</f>
        <v>290</v>
      </c>
      <c r="D11" s="49"/>
      <c r="E11" s="164">
        <f>C11+(C11*'ENTRADA DE DATOS'!$H$9)</f>
        <v>295.8</v>
      </c>
      <c r="F11" s="49"/>
      <c r="G11" s="164">
        <f>E11+(E11*'ENTRADA DE DATOS'!$H$9)</f>
        <v>301.71600000000001</v>
      </c>
      <c r="H11" s="49"/>
      <c r="I11" s="164">
        <f>G11+(G11*'ENTRADA DE DATOS'!$H$9)</f>
        <v>307.75031999999999</v>
      </c>
      <c r="J11" s="49"/>
      <c r="K11" s="164">
        <f>I11+(I11*'ENTRADA DE DATOS'!$H$9)</f>
        <v>313.90532639999998</v>
      </c>
      <c r="L11" s="49"/>
      <c r="M11" s="164">
        <f>K11+(K11*'ENTRADA DE DATOS'!$H$9)</f>
        <v>320.183432928</v>
      </c>
      <c r="N11" s="49"/>
      <c r="O11" s="164">
        <f>M11+(M11*'ENTRADA DE DATOS'!$H$9)</f>
        <v>326.58710158655998</v>
      </c>
      <c r="P11" s="49"/>
      <c r="Q11" s="164">
        <f>O11+(O11*'ENTRADA DE DATOS'!$H$9)</f>
        <v>333.11884361829118</v>
      </c>
      <c r="R11" s="49"/>
      <c r="S11" s="164">
        <f>Q11+(Q11*'ENTRADA DE DATOS'!$H$9)</f>
        <v>339.78122049065701</v>
      </c>
      <c r="T11" s="49"/>
      <c r="U11" s="164">
        <f>S11+(S11*'ENTRADA DE DATOS'!$H$9)</f>
        <v>346.57684490047012</v>
      </c>
      <c r="V11" s="45"/>
      <c r="W11" s="38"/>
    </row>
    <row r="12" spans="2:23" ht="15.75" customHeight="1">
      <c r="B12" s="40" t="s">
        <v>120</v>
      </c>
      <c r="C12" s="163">
        <f>C11*C8</f>
        <v>188.5</v>
      </c>
      <c r="D12" s="165"/>
      <c r="E12" s="163">
        <f>E11*E8</f>
        <v>198.18600000000001</v>
      </c>
      <c r="F12" s="165"/>
      <c r="G12" s="163">
        <f>G11*G8</f>
        <v>208.18404000000001</v>
      </c>
      <c r="H12" s="165"/>
      <c r="I12" s="163">
        <f>I11*I8</f>
        <v>218.50272720000001</v>
      </c>
      <c r="J12" s="165"/>
      <c r="K12" s="163">
        <f>K11*K8</f>
        <v>229.150888272</v>
      </c>
      <c r="L12" s="165"/>
      <c r="M12" s="163">
        <f>M11*M8</f>
        <v>240.13757469600003</v>
      </c>
      <c r="N12" s="165"/>
      <c r="O12" s="163">
        <f>O11*O8</f>
        <v>251.47206822165123</v>
      </c>
      <c r="P12" s="165"/>
      <c r="Q12" s="163">
        <f>Q11*Q8</f>
        <v>263.16388645845007</v>
      </c>
      <c r="R12" s="165"/>
      <c r="S12" s="163">
        <f>S11*S8</f>
        <v>275.22278859743221</v>
      </c>
      <c r="T12" s="165"/>
      <c r="U12" s="163">
        <f>U11*U8</f>
        <v>287.65878126739028</v>
      </c>
      <c r="V12" s="165"/>
      <c r="W12" s="38"/>
    </row>
    <row r="13" spans="2:23" ht="15.75" customHeight="1">
      <c r="B13" s="40" t="s">
        <v>121</v>
      </c>
      <c r="C13" s="47">
        <f>'ENTRADA DE DATOS'!D11*'ENTRADA DE DATOS'!D10*12</f>
        <v>3315</v>
      </c>
      <c r="D13" s="45"/>
      <c r="E13" s="47">
        <f>C13+(C13*'ENTRADA DE DATOS'!$H$11)</f>
        <v>3348.15</v>
      </c>
      <c r="F13" s="45"/>
      <c r="G13" s="47">
        <f>E13+(E13*'ENTRADA DE DATOS'!$H$11)</f>
        <v>3381.6315</v>
      </c>
      <c r="H13" s="45"/>
      <c r="I13" s="47">
        <f>G13+(G13*'ENTRADA DE DATOS'!$H$11)</f>
        <v>3415.447815</v>
      </c>
      <c r="J13" s="45"/>
      <c r="K13" s="47">
        <f>I13+(I13*'ENTRADA DE DATOS'!$H$11)</f>
        <v>3449.6022931500002</v>
      </c>
      <c r="L13" s="45"/>
      <c r="M13" s="47">
        <f>K13+(K13*'ENTRADA DE DATOS'!$H$11)</f>
        <v>3484.0983160815003</v>
      </c>
      <c r="N13" s="45"/>
      <c r="O13" s="47">
        <f>M13+(M13*'ENTRADA DE DATOS'!$H$11)</f>
        <v>3518.9392992423154</v>
      </c>
      <c r="P13" s="45"/>
      <c r="Q13" s="47">
        <f>O13+(O13*'ENTRADA DE DATOS'!$H$11)</f>
        <v>3554.1286922347385</v>
      </c>
      <c r="R13" s="45"/>
      <c r="S13" s="47">
        <f>Q13+(Q13*'ENTRADA DE DATOS'!$H$11)</f>
        <v>3589.6699791570859</v>
      </c>
      <c r="T13" s="45"/>
      <c r="U13" s="47">
        <f>S13+(S13*'ENTRADA DE DATOS'!$H$11)</f>
        <v>3625.5666789486568</v>
      </c>
      <c r="V13" s="45"/>
      <c r="W13" s="44"/>
    </row>
    <row r="14" spans="2:23" ht="15.75" customHeight="1">
      <c r="B14" s="91"/>
      <c r="C14" s="166"/>
      <c r="D14" s="51"/>
      <c r="E14" s="167"/>
      <c r="F14" s="52"/>
      <c r="G14" s="167"/>
      <c r="H14" s="52"/>
      <c r="I14" s="167"/>
      <c r="J14" s="52"/>
      <c r="K14" s="167"/>
      <c r="L14" s="52"/>
      <c r="M14" s="167"/>
      <c r="N14" s="52"/>
      <c r="O14" s="167"/>
      <c r="P14" s="52"/>
      <c r="Q14" s="167"/>
      <c r="R14" s="52"/>
      <c r="S14" s="167"/>
      <c r="T14" s="52"/>
      <c r="U14" s="167"/>
      <c r="V14" s="52"/>
      <c r="W14" s="44"/>
    </row>
    <row r="15" spans="2:23" ht="15.75" customHeight="1">
      <c r="B15" s="168" t="s">
        <v>27</v>
      </c>
      <c r="C15" s="169">
        <f>(C11*C9)</f>
        <v>1376050</v>
      </c>
      <c r="D15" s="170"/>
      <c r="E15" s="169">
        <f>(E11*E9)</f>
        <v>1446757.8</v>
      </c>
      <c r="F15" s="170"/>
      <c r="G15" s="169">
        <f>(G11*G9)</f>
        <v>1519743.4920000001</v>
      </c>
      <c r="H15" s="170"/>
      <c r="I15" s="169">
        <f>(I11*I9)</f>
        <v>1595069.9085600001</v>
      </c>
      <c r="J15" s="170"/>
      <c r="K15" s="169">
        <f>(K11*K9)</f>
        <v>1672801.4843856001</v>
      </c>
      <c r="L15" s="170"/>
      <c r="M15" s="169">
        <f>(M11*M9)</f>
        <v>1753004.2952808002</v>
      </c>
      <c r="N15" s="170"/>
      <c r="O15" s="169">
        <f>(O11*O9)</f>
        <v>1835746.0980180539</v>
      </c>
      <c r="P15" s="170"/>
      <c r="Q15" s="169">
        <f>(Q11*Q9)</f>
        <v>1921096.3711466854</v>
      </c>
      <c r="R15" s="170"/>
      <c r="S15" s="169">
        <f>(S11*S9)</f>
        <v>2009126.3567612553</v>
      </c>
      <c r="T15" s="170"/>
      <c r="U15" s="169">
        <f>(U11*U9)</f>
        <v>2099909.103251949</v>
      </c>
      <c r="V15" s="170"/>
      <c r="W15" s="171">
        <f>SUM(C15,E15,G15,I15,K15,M15,O15,Q15,S15,U15)</f>
        <v>17229304.909404345</v>
      </c>
    </row>
    <row r="16" spans="2:23" s="56" customFormat="1" ht="15.75" customHeight="1">
      <c r="B16" s="172" t="s">
        <v>28</v>
      </c>
      <c r="C16" s="53"/>
      <c r="D16" s="54"/>
      <c r="E16" s="53"/>
      <c r="F16" s="54"/>
      <c r="G16" s="53"/>
      <c r="H16" s="54"/>
      <c r="I16" s="53"/>
      <c r="J16" s="54"/>
      <c r="K16" s="53"/>
      <c r="L16" s="54"/>
      <c r="M16" s="53"/>
      <c r="N16" s="54"/>
      <c r="O16" s="53"/>
      <c r="P16" s="54"/>
      <c r="Q16" s="53"/>
      <c r="R16" s="54"/>
      <c r="S16" s="53"/>
      <c r="T16" s="54"/>
      <c r="U16" s="53"/>
      <c r="V16" s="54"/>
      <c r="W16" s="55"/>
    </row>
    <row r="17" spans="2:23" ht="15.75" customHeight="1">
      <c r="B17" s="40" t="s">
        <v>122</v>
      </c>
      <c r="C17" s="47">
        <f>C15*D17</f>
        <v>1376050</v>
      </c>
      <c r="D17" s="52">
        <v>1</v>
      </c>
      <c r="E17" s="47">
        <f>E15*F17</f>
        <v>1446757.8</v>
      </c>
      <c r="F17" s="52">
        <v>1</v>
      </c>
      <c r="G17" s="47">
        <f>G15*H17</f>
        <v>1519743.4920000001</v>
      </c>
      <c r="H17" s="52">
        <v>1</v>
      </c>
      <c r="I17" s="47">
        <f>I15*J17</f>
        <v>1595069.9085600001</v>
      </c>
      <c r="J17" s="52">
        <v>1</v>
      </c>
      <c r="K17" s="47">
        <f>K15*L17</f>
        <v>1672801.4843856001</v>
      </c>
      <c r="L17" s="52">
        <v>1</v>
      </c>
      <c r="M17" s="47">
        <f>M15*N17</f>
        <v>1753004.2952808002</v>
      </c>
      <c r="N17" s="52">
        <v>1</v>
      </c>
      <c r="O17" s="47">
        <f>O15*P17</f>
        <v>1835746.0980180539</v>
      </c>
      <c r="P17" s="52">
        <v>1</v>
      </c>
      <c r="Q17" s="47">
        <f>Q15*R17</f>
        <v>1921096.3711466854</v>
      </c>
      <c r="R17" s="52">
        <v>1</v>
      </c>
      <c r="S17" s="47">
        <f>S15*T17</f>
        <v>2009126.3567612553</v>
      </c>
      <c r="T17" s="52">
        <v>1</v>
      </c>
      <c r="U17" s="47">
        <f>U15*V17</f>
        <v>2099909.103251949</v>
      </c>
      <c r="V17" s="52">
        <v>1</v>
      </c>
      <c r="W17" s="62">
        <f t="shared" ref="W17:W19" si="1">SUM(C17,E17,G17,I17,K17,M17,O17,Q17,S17,U17)</f>
        <v>17229304.909404345</v>
      </c>
    </row>
    <row r="18" spans="2:23" ht="15.75" customHeight="1">
      <c r="B18" s="79"/>
      <c r="C18" s="72"/>
      <c r="D18" s="90"/>
      <c r="E18" s="72"/>
      <c r="F18" s="90"/>
      <c r="G18" s="72"/>
      <c r="H18" s="90"/>
      <c r="I18" s="72"/>
      <c r="J18" s="90"/>
      <c r="K18" s="72"/>
      <c r="L18" s="90"/>
      <c r="M18" s="72"/>
      <c r="N18" s="90"/>
      <c r="O18" s="72"/>
      <c r="P18" s="90"/>
      <c r="Q18" s="72"/>
      <c r="R18" s="90"/>
      <c r="S18" s="72"/>
      <c r="T18" s="90"/>
      <c r="U18" s="72"/>
      <c r="V18" s="90"/>
      <c r="W18" s="116"/>
    </row>
    <row r="19" spans="2:23" ht="15.75" customHeight="1">
      <c r="B19" s="168" t="s">
        <v>35</v>
      </c>
      <c r="C19" s="173">
        <f>C18+C17</f>
        <v>1376050</v>
      </c>
      <c r="D19" s="174">
        <f>C19/C15</f>
        <v>1</v>
      </c>
      <c r="E19" s="173">
        <f>E18+E17</f>
        <v>1446757.8</v>
      </c>
      <c r="F19" s="174">
        <f>E19/E15</f>
        <v>1</v>
      </c>
      <c r="G19" s="173">
        <f>G18+G17</f>
        <v>1519743.4920000001</v>
      </c>
      <c r="H19" s="174">
        <f>G19/G15</f>
        <v>1</v>
      </c>
      <c r="I19" s="173">
        <f>I18+I17</f>
        <v>1595069.9085600001</v>
      </c>
      <c r="J19" s="174">
        <f>I19/I15</f>
        <v>1</v>
      </c>
      <c r="K19" s="173">
        <f>K18+K17</f>
        <v>1672801.4843856001</v>
      </c>
      <c r="L19" s="174">
        <f>K19/K15</f>
        <v>1</v>
      </c>
      <c r="M19" s="173">
        <f>M18+M17</f>
        <v>1753004.2952808002</v>
      </c>
      <c r="N19" s="174">
        <f>M19/M15</f>
        <v>1</v>
      </c>
      <c r="O19" s="173">
        <f>O18+O17</f>
        <v>1835746.0980180539</v>
      </c>
      <c r="P19" s="174">
        <f>O19/O15</f>
        <v>1</v>
      </c>
      <c r="Q19" s="173">
        <f>Q18+Q17</f>
        <v>1921096.3711466854</v>
      </c>
      <c r="R19" s="174">
        <f>Q19/Q15</f>
        <v>1</v>
      </c>
      <c r="S19" s="173">
        <f>S18+S17</f>
        <v>2009126.3567612553</v>
      </c>
      <c r="T19" s="174">
        <f>S19/S15</f>
        <v>1</v>
      </c>
      <c r="U19" s="173">
        <f>U18+U17</f>
        <v>2099909.103251949</v>
      </c>
      <c r="V19" s="174">
        <f>U19/U15</f>
        <v>1</v>
      </c>
      <c r="W19" s="175">
        <f t="shared" si="1"/>
        <v>17229304.909404345</v>
      </c>
    </row>
    <row r="20" spans="2:23" ht="15.75" customHeight="1" thickBot="1">
      <c r="B20" s="58"/>
      <c r="C20" s="59"/>
      <c r="D20" s="60"/>
      <c r="E20" s="59"/>
      <c r="F20" s="60"/>
      <c r="G20" s="59"/>
      <c r="H20" s="60"/>
      <c r="I20" s="59"/>
      <c r="J20" s="60"/>
      <c r="K20" s="59"/>
      <c r="L20" s="60"/>
      <c r="M20" s="59"/>
      <c r="N20" s="60"/>
      <c r="O20" s="59"/>
      <c r="P20" s="60"/>
      <c r="Q20" s="59"/>
      <c r="R20" s="60"/>
      <c r="S20" s="59"/>
      <c r="T20" s="60"/>
      <c r="U20" s="59"/>
      <c r="V20" s="60"/>
      <c r="W20" s="61"/>
    </row>
    <row r="21" spans="2:23" s="56" customFormat="1" ht="15.75" customHeight="1">
      <c r="B21" s="176" t="s">
        <v>28</v>
      </c>
      <c r="C21" s="63"/>
      <c r="D21" s="250" t="s">
        <v>36</v>
      </c>
      <c r="E21" s="251"/>
      <c r="F21" s="250" t="s">
        <v>36</v>
      </c>
      <c r="G21" s="251"/>
      <c r="H21" s="250" t="s">
        <v>36</v>
      </c>
      <c r="I21" s="251"/>
      <c r="J21" s="250" t="s">
        <v>36</v>
      </c>
      <c r="K21" s="251"/>
      <c r="L21" s="250" t="s">
        <v>36</v>
      </c>
      <c r="M21" s="251"/>
      <c r="N21" s="250" t="s">
        <v>36</v>
      </c>
      <c r="O21" s="251"/>
      <c r="P21" s="250" t="s">
        <v>36</v>
      </c>
      <c r="Q21" s="251"/>
      <c r="R21" s="250" t="s">
        <v>36</v>
      </c>
      <c r="S21" s="251"/>
      <c r="T21" s="250" t="s">
        <v>36</v>
      </c>
      <c r="U21" s="251"/>
      <c r="V21" s="250" t="s">
        <v>36</v>
      </c>
      <c r="W21" s="252"/>
    </row>
    <row r="22" spans="2:23" ht="15.75" customHeight="1">
      <c r="B22" s="177" t="s">
        <v>37</v>
      </c>
      <c r="C22" s="70">
        <f>C19</f>
        <v>1376050</v>
      </c>
      <c r="D22" s="66">
        <f>C22/C19</f>
        <v>1</v>
      </c>
      <c r="E22" s="70">
        <f>E19</f>
        <v>1446757.8</v>
      </c>
      <c r="F22" s="66">
        <f>E22/E19</f>
        <v>1</v>
      </c>
      <c r="G22" s="70">
        <f>G19</f>
        <v>1519743.4920000001</v>
      </c>
      <c r="H22" s="66">
        <f>G22/G19</f>
        <v>1</v>
      </c>
      <c r="I22" s="70">
        <f>I19</f>
        <v>1595069.9085600001</v>
      </c>
      <c r="J22" s="66">
        <f>I22/I19</f>
        <v>1</v>
      </c>
      <c r="K22" s="70">
        <f>K19</f>
        <v>1672801.4843856001</v>
      </c>
      <c r="L22" s="66">
        <f>K22/K19</f>
        <v>1</v>
      </c>
      <c r="M22" s="70">
        <f>M19</f>
        <v>1753004.2952808002</v>
      </c>
      <c r="N22" s="66">
        <f>M22/M19</f>
        <v>1</v>
      </c>
      <c r="O22" s="70">
        <f>O19</f>
        <v>1835746.0980180539</v>
      </c>
      <c r="P22" s="66">
        <f>O22/O19</f>
        <v>1</v>
      </c>
      <c r="Q22" s="70">
        <f>Q19</f>
        <v>1921096.3711466854</v>
      </c>
      <c r="R22" s="66">
        <f>Q22/Q19</f>
        <v>1</v>
      </c>
      <c r="S22" s="70">
        <f>S19</f>
        <v>2009126.3567612553</v>
      </c>
      <c r="T22" s="66">
        <f>S22/S19</f>
        <v>1</v>
      </c>
      <c r="U22" s="70">
        <f>U19</f>
        <v>2099909.103251949</v>
      </c>
      <c r="V22" s="66">
        <f>U22/U19</f>
        <v>1</v>
      </c>
      <c r="W22" s="71">
        <f>SUM(C22,E22,G22,I22,K22,M22,O22,Q22,S22,U22)</f>
        <v>17229304.909404345</v>
      </c>
    </row>
    <row r="23" spans="2:23" ht="15.75" customHeight="1">
      <c r="B23" s="67" t="s">
        <v>38</v>
      </c>
      <c r="C23" s="72">
        <f>C22*D23</f>
        <v>103203.75</v>
      </c>
      <c r="D23" s="4">
        <f>'ENTRADA DE DATOS'!$D$14</f>
        <v>7.4999999999999997E-2</v>
      </c>
      <c r="E23" s="72">
        <f>E22*F23</f>
        <v>108506.83500000001</v>
      </c>
      <c r="F23" s="4">
        <f>D23+'ENTRADA DE DATOS'!$H$14</f>
        <v>7.4999999999999997E-2</v>
      </c>
      <c r="G23" s="72">
        <f>G22*H23</f>
        <v>113980.7619</v>
      </c>
      <c r="H23" s="4">
        <f>F23+'ENTRADA DE DATOS'!$H$14</f>
        <v>7.4999999999999997E-2</v>
      </c>
      <c r="I23" s="72">
        <f>I22*J23</f>
        <v>119630.24314200001</v>
      </c>
      <c r="J23" s="4">
        <f>H23+'ENTRADA DE DATOS'!$H$14</f>
        <v>7.4999999999999997E-2</v>
      </c>
      <c r="K23" s="72">
        <f>K22*L23</f>
        <v>125460.11132892</v>
      </c>
      <c r="L23" s="4">
        <f>J23+'ENTRADA DE DATOS'!$H$14</f>
        <v>7.4999999999999997E-2</v>
      </c>
      <c r="M23" s="72">
        <f>M22*N23</f>
        <v>131475.32214606</v>
      </c>
      <c r="N23" s="4">
        <f>L23+'ENTRADA DE DATOS'!$H$14</f>
        <v>7.4999999999999997E-2</v>
      </c>
      <c r="O23" s="72">
        <f>O22*P23</f>
        <v>137680.95735135404</v>
      </c>
      <c r="P23" s="4">
        <f>N23+'ENTRADA DE DATOS'!$H$14</f>
        <v>7.4999999999999997E-2</v>
      </c>
      <c r="Q23" s="72">
        <f>Q22*R23</f>
        <v>144082.2278360014</v>
      </c>
      <c r="R23" s="4">
        <f>P23+'ENTRADA DE DATOS'!$H$14</f>
        <v>7.4999999999999997E-2</v>
      </c>
      <c r="S23" s="72">
        <f>S22*T23</f>
        <v>150684.47675709415</v>
      </c>
      <c r="T23" s="4">
        <f>R23+'ENTRADA DE DATOS'!$H$14</f>
        <v>7.4999999999999997E-2</v>
      </c>
      <c r="U23" s="72">
        <f>U22*V23</f>
        <v>157493.18274389618</v>
      </c>
      <c r="V23" s="4">
        <f>T23+'ENTRADA DE DATOS'!$H$14</f>
        <v>7.4999999999999997E-2</v>
      </c>
      <c r="W23" s="73">
        <f>SUM(C23,E23,G23,I23,K23,M23,O23,Q23,S23,U23)</f>
        <v>1292197.8682053259</v>
      </c>
    </row>
    <row r="24" spans="2:23" ht="15.75" customHeight="1">
      <c r="B24" s="67" t="s">
        <v>39</v>
      </c>
      <c r="C24" s="74">
        <f>C22*D24</f>
        <v>199527.25</v>
      </c>
      <c r="D24" s="4">
        <f>'ENTRADA DE DATOS'!$D$15</f>
        <v>0.14499999999999999</v>
      </c>
      <c r="E24" s="74">
        <f>E22*F24</f>
        <v>209779.88099999999</v>
      </c>
      <c r="F24" s="4">
        <f>D24+'ENTRADA DE DATOS'!$H$15</f>
        <v>0.14499999999999999</v>
      </c>
      <c r="G24" s="74">
        <f>G22*H24</f>
        <v>220362.80634000001</v>
      </c>
      <c r="H24" s="4">
        <f>F24+'ENTRADA DE DATOS'!$H$15</f>
        <v>0.14499999999999999</v>
      </c>
      <c r="I24" s="74">
        <f>I22*J24</f>
        <v>231285.1367412</v>
      </c>
      <c r="J24" s="4">
        <f>H24+'ENTRADA DE DATOS'!$H$15</f>
        <v>0.14499999999999999</v>
      </c>
      <c r="K24" s="74">
        <f>K22*L24</f>
        <v>242556.21523591201</v>
      </c>
      <c r="L24" s="4">
        <f>J24+'ENTRADA DE DATOS'!$H$15</f>
        <v>0.14499999999999999</v>
      </c>
      <c r="M24" s="74">
        <f>M22*N24</f>
        <v>254185.62281571602</v>
      </c>
      <c r="N24" s="4">
        <f>L24+'ENTRADA DE DATOS'!$H$15</f>
        <v>0.14499999999999999</v>
      </c>
      <c r="O24" s="74">
        <f>O22*P24</f>
        <v>266183.18421261781</v>
      </c>
      <c r="P24" s="4">
        <f>N24+'ENTRADA DE DATOS'!$H$15</f>
        <v>0.14499999999999999</v>
      </c>
      <c r="Q24" s="74">
        <f>Q22*R24</f>
        <v>278558.97381626937</v>
      </c>
      <c r="R24" s="4">
        <f>P24+'ENTRADA DE DATOS'!$H$15</f>
        <v>0.14499999999999999</v>
      </c>
      <c r="S24" s="74">
        <f>S22*T24</f>
        <v>291323.32173038198</v>
      </c>
      <c r="T24" s="4">
        <f>R24+'ENTRADA DE DATOS'!$H$15</f>
        <v>0.14499999999999999</v>
      </c>
      <c r="U24" s="74">
        <f>U22*V24</f>
        <v>304486.81997153256</v>
      </c>
      <c r="V24" s="4">
        <f>T24+'ENTRADA DE DATOS'!$H$15</f>
        <v>0.14499999999999999</v>
      </c>
      <c r="W24" s="73">
        <f>SUM(C24,E24,G24,I24,K24,M24,O24,Q24,S24,U24)</f>
        <v>2498249.2118636295</v>
      </c>
    </row>
    <row r="25" spans="2:23" ht="15.75" customHeight="1">
      <c r="B25" s="168" t="s">
        <v>40</v>
      </c>
      <c r="C25" s="173">
        <f>C22-C24-C23</f>
        <v>1073319</v>
      </c>
      <c r="D25" s="174">
        <f>C25/C22</f>
        <v>0.78</v>
      </c>
      <c r="E25" s="173">
        <f>E22-E24-E23</f>
        <v>1128471.084</v>
      </c>
      <c r="F25" s="174">
        <f>E25/E22</f>
        <v>0.78</v>
      </c>
      <c r="G25" s="173">
        <f>G22-G24-G23</f>
        <v>1185399.9237599999</v>
      </c>
      <c r="H25" s="174">
        <f>G25/G22</f>
        <v>0.77999999999999992</v>
      </c>
      <c r="I25" s="173">
        <f>I22-I24-I23</f>
        <v>1244154.5286768002</v>
      </c>
      <c r="J25" s="174">
        <f>I25/I22</f>
        <v>0.78</v>
      </c>
      <c r="K25" s="173">
        <f>K22-K24-K23</f>
        <v>1304785.1578207682</v>
      </c>
      <c r="L25" s="174">
        <f>K25/K22</f>
        <v>0.78</v>
      </c>
      <c r="M25" s="173">
        <f>M22-M24-M23</f>
        <v>1367343.3503190242</v>
      </c>
      <c r="N25" s="174">
        <f>M25/M22</f>
        <v>0.78</v>
      </c>
      <c r="O25" s="173">
        <f>O22-O24-O23</f>
        <v>1431881.9564540822</v>
      </c>
      <c r="P25" s="174">
        <f>O25/O22</f>
        <v>0.78</v>
      </c>
      <c r="Q25" s="173">
        <f>Q22-Q24-Q23</f>
        <v>1498455.1694944147</v>
      </c>
      <c r="R25" s="174">
        <f>Q25/Q22</f>
        <v>0.78</v>
      </c>
      <c r="S25" s="173">
        <f>S22-S24-S23</f>
        <v>1567118.5582737792</v>
      </c>
      <c r="T25" s="174">
        <f>S25/S22</f>
        <v>0.78</v>
      </c>
      <c r="U25" s="173">
        <f>U22-U24-U23</f>
        <v>1637929.1005365201</v>
      </c>
      <c r="V25" s="174">
        <f>U25/U22</f>
        <v>0.78</v>
      </c>
      <c r="W25" s="175">
        <f>W22-W24-W23</f>
        <v>13438857.82933539</v>
      </c>
    </row>
    <row r="26" spans="2:23" ht="15.75" customHeight="1" thickBot="1">
      <c r="B26" s="57"/>
      <c r="C26" s="59"/>
      <c r="D26" s="69"/>
      <c r="E26" s="59"/>
      <c r="F26" s="69"/>
      <c r="G26" s="59"/>
      <c r="H26" s="69"/>
      <c r="I26" s="59"/>
      <c r="J26" s="69"/>
      <c r="K26" s="59"/>
      <c r="L26" s="69"/>
      <c r="M26" s="59"/>
      <c r="N26" s="69"/>
      <c r="O26" s="59"/>
      <c r="P26" s="69"/>
      <c r="Q26" s="59"/>
      <c r="R26" s="69"/>
      <c r="S26" s="59"/>
      <c r="T26" s="69"/>
      <c r="U26" s="59"/>
      <c r="V26" s="69"/>
      <c r="W26" s="59"/>
    </row>
    <row r="27" spans="2:23" ht="15.75" customHeight="1" thickBot="1">
      <c r="B27" s="178" t="s">
        <v>56</v>
      </c>
      <c r="C27" s="75"/>
      <c r="D27" s="76"/>
      <c r="E27" s="75"/>
      <c r="F27" s="76"/>
      <c r="G27" s="75"/>
      <c r="H27" s="76"/>
      <c r="I27" s="75"/>
      <c r="J27" s="76"/>
      <c r="K27" s="75"/>
      <c r="L27" s="76"/>
      <c r="M27" s="75"/>
      <c r="N27" s="76"/>
      <c r="O27" s="75"/>
      <c r="P27" s="76"/>
      <c r="Q27" s="75"/>
      <c r="R27" s="76"/>
      <c r="S27" s="75"/>
      <c r="T27" s="76"/>
      <c r="U27" s="75"/>
      <c r="V27" s="76"/>
      <c r="W27" s="77"/>
    </row>
    <row r="28" spans="2:23" ht="15.75" customHeight="1">
      <c r="B28" s="5" t="s">
        <v>57</v>
      </c>
      <c r="C28" s="72">
        <f>C22*D28</f>
        <v>130724.75</v>
      </c>
      <c r="D28" s="78">
        <f>'ENTRADA DE DATOS'!$D$18</f>
        <v>9.5000000000000001E-2</v>
      </c>
      <c r="E28" s="72">
        <f>E22*F28</f>
        <v>137441.99100000001</v>
      </c>
      <c r="F28" s="78">
        <f>D28+'ENTRADA DE DATOS'!$H$18</f>
        <v>9.5000000000000001E-2</v>
      </c>
      <c r="G28" s="72">
        <f>G22*H28</f>
        <v>144375.63174000001</v>
      </c>
      <c r="H28" s="78">
        <f>F28+'ENTRADA DE DATOS'!$H$18</f>
        <v>9.5000000000000001E-2</v>
      </c>
      <c r="I28" s="72">
        <f>I22*J28</f>
        <v>151531.6413132</v>
      </c>
      <c r="J28" s="78">
        <f>H28+'ENTRADA DE DATOS'!$H$18</f>
        <v>9.5000000000000001E-2</v>
      </c>
      <c r="K28" s="72">
        <f>K22*L28</f>
        <v>158916.141016632</v>
      </c>
      <c r="L28" s="78">
        <f>J28+'ENTRADA DE DATOS'!$H$18</f>
        <v>9.5000000000000001E-2</v>
      </c>
      <c r="M28" s="72">
        <f>M22*N28</f>
        <v>166535.40805167603</v>
      </c>
      <c r="N28" s="78">
        <f>L28+'ENTRADA DE DATOS'!$H$18</f>
        <v>9.5000000000000001E-2</v>
      </c>
      <c r="O28" s="72">
        <f>O22*P28</f>
        <v>174395.87931171514</v>
      </c>
      <c r="P28" s="78">
        <f>N28+'ENTRADA DE DATOS'!$H$18</f>
        <v>9.5000000000000001E-2</v>
      </c>
      <c r="Q28" s="72">
        <f>Q22*R28</f>
        <v>182504.15525893512</v>
      </c>
      <c r="R28" s="78">
        <f>P28+'ENTRADA DE DATOS'!$H$18</f>
        <v>9.5000000000000001E-2</v>
      </c>
      <c r="S28" s="72">
        <f>S22*T28</f>
        <v>190867.00389231925</v>
      </c>
      <c r="T28" s="78">
        <f>R28+'ENTRADA DE DATOS'!$H$18</f>
        <v>9.5000000000000001E-2</v>
      </c>
      <c r="U28" s="72">
        <f>U22*V28</f>
        <v>199491.36480893515</v>
      </c>
      <c r="V28" s="78">
        <f>T28+'ENTRADA DE DATOS'!$H$18</f>
        <v>9.5000000000000001E-2</v>
      </c>
      <c r="W28" s="73">
        <f t="shared" ref="W28:W34" si="2">SUM(C28,E28,G28,I28,K28,M28,O28,Q28,S28,U28)</f>
        <v>1636783.9663934128</v>
      </c>
    </row>
    <row r="29" spans="2:23" ht="15.75" customHeight="1">
      <c r="B29" s="79" t="s">
        <v>58</v>
      </c>
      <c r="C29" s="72">
        <f>C22*D29</f>
        <v>41281.5</v>
      </c>
      <c r="D29" s="78">
        <f>'ENTRADA DE DATOS'!$D$19</f>
        <v>0.03</v>
      </c>
      <c r="E29" s="72">
        <f>E22*F29</f>
        <v>43402.733999999997</v>
      </c>
      <c r="F29" s="78">
        <f>D29+'ENTRADA DE DATOS'!$H$19</f>
        <v>0.03</v>
      </c>
      <c r="G29" s="72">
        <f>G22*H29</f>
        <v>45592.304759999999</v>
      </c>
      <c r="H29" s="78">
        <f>F29+'ENTRADA DE DATOS'!$H$19</f>
        <v>0.03</v>
      </c>
      <c r="I29" s="72">
        <f>I22*J29</f>
        <v>47852.0972568</v>
      </c>
      <c r="J29" s="78">
        <f>H29+'ENTRADA DE DATOS'!$H$19</f>
        <v>0.03</v>
      </c>
      <c r="K29" s="72">
        <f>K22*L29</f>
        <v>50184.044531567997</v>
      </c>
      <c r="L29" s="78">
        <f>J29+'ENTRADA DE DATOS'!$H$19</f>
        <v>0.03</v>
      </c>
      <c r="M29" s="72">
        <f>M22*N29</f>
        <v>52590.128858424003</v>
      </c>
      <c r="N29" s="78">
        <f>L29+'ENTRADA DE DATOS'!$H$19</f>
        <v>0.03</v>
      </c>
      <c r="O29" s="72">
        <f>O22*P29</f>
        <v>55072.382940541618</v>
      </c>
      <c r="P29" s="78">
        <f>N29+'ENTRADA DE DATOS'!$H$19</f>
        <v>0.03</v>
      </c>
      <c r="Q29" s="72">
        <f>Q22*R29</f>
        <v>57632.891134400561</v>
      </c>
      <c r="R29" s="78">
        <f>P29+'ENTRADA DE DATOS'!$H$19</f>
        <v>0.03</v>
      </c>
      <c r="S29" s="72">
        <f>S22*T29</f>
        <v>60273.790702837658</v>
      </c>
      <c r="T29" s="78">
        <f>R29+'ENTRADA DE DATOS'!$H$19</f>
        <v>0.03</v>
      </c>
      <c r="U29" s="72">
        <f>U22*V29</f>
        <v>62997.273097558464</v>
      </c>
      <c r="V29" s="78">
        <f>T29+'ENTRADA DE DATOS'!$H$19</f>
        <v>0.03</v>
      </c>
      <c r="W29" s="73">
        <f t="shared" si="2"/>
        <v>516879.14728213032</v>
      </c>
    </row>
    <row r="30" spans="2:23" ht="15.75" customHeight="1">
      <c r="B30" s="79" t="s">
        <v>59</v>
      </c>
      <c r="C30" s="72">
        <f>C22*D30</f>
        <v>48161.750000000007</v>
      </c>
      <c r="D30" s="78">
        <f>'ENTRADA DE DATOS'!$D$20</f>
        <v>3.5000000000000003E-2</v>
      </c>
      <c r="E30" s="72">
        <f>E22*F30</f>
        <v>50636.523000000008</v>
      </c>
      <c r="F30" s="78">
        <f>D30+'ENTRADA DE DATOS'!$H$20</f>
        <v>3.5000000000000003E-2</v>
      </c>
      <c r="G30" s="72">
        <f>G22*H30</f>
        <v>53191.022220000006</v>
      </c>
      <c r="H30" s="78">
        <f>F30+'ENTRADA DE DATOS'!$H$20</f>
        <v>3.5000000000000003E-2</v>
      </c>
      <c r="I30" s="72">
        <f>I22*J30</f>
        <v>55827.446799600009</v>
      </c>
      <c r="J30" s="78">
        <f>H30+'ENTRADA DE DATOS'!$H$20</f>
        <v>3.5000000000000003E-2</v>
      </c>
      <c r="K30" s="72">
        <f>K22*L30</f>
        <v>58548.051953496011</v>
      </c>
      <c r="L30" s="78">
        <f>J30+'ENTRADA DE DATOS'!$H$20</f>
        <v>3.5000000000000003E-2</v>
      </c>
      <c r="M30" s="72">
        <f>M22*N30</f>
        <v>61355.150334828009</v>
      </c>
      <c r="N30" s="78">
        <f>L30+'ENTRADA DE DATOS'!$H$20</f>
        <v>3.5000000000000003E-2</v>
      </c>
      <c r="O30" s="72">
        <f>O22*P30</f>
        <v>64251.113430631893</v>
      </c>
      <c r="P30" s="78">
        <f>N30+'ENTRADA DE DATOS'!$H$20</f>
        <v>3.5000000000000003E-2</v>
      </c>
      <c r="Q30" s="72">
        <f>Q22*R30</f>
        <v>67238.372990133998</v>
      </c>
      <c r="R30" s="78">
        <f>P30+'ENTRADA DE DATOS'!$H$20</f>
        <v>3.5000000000000003E-2</v>
      </c>
      <c r="S30" s="72">
        <f>S22*T30</f>
        <v>70319.422486643947</v>
      </c>
      <c r="T30" s="78">
        <f>R30+'ENTRADA DE DATOS'!$H$20</f>
        <v>3.5000000000000003E-2</v>
      </c>
      <c r="U30" s="72">
        <f>U22*V30</f>
        <v>73496.818613818221</v>
      </c>
      <c r="V30" s="78">
        <f>T30+'ENTRADA DE DATOS'!$H$20</f>
        <v>3.5000000000000003E-2</v>
      </c>
      <c r="W30" s="73">
        <f t="shared" si="2"/>
        <v>603025.67182915215</v>
      </c>
    </row>
    <row r="31" spans="2:23" ht="15.75" customHeight="1">
      <c r="B31" s="79" t="s">
        <v>60</v>
      </c>
      <c r="C31" s="72">
        <f>C22*D31</f>
        <v>75682.75</v>
      </c>
      <c r="D31" s="78">
        <f>'ENTRADA DE DATOS'!$D$21</f>
        <v>5.5E-2</v>
      </c>
      <c r="E31" s="72">
        <f>E22*F31</f>
        <v>79571.679000000004</v>
      </c>
      <c r="F31" s="78">
        <f>D31+'ENTRADA DE DATOS'!$H$21</f>
        <v>5.5E-2</v>
      </c>
      <c r="G31" s="72">
        <f>G22*H31</f>
        <v>83585.892059999998</v>
      </c>
      <c r="H31" s="78">
        <f>F31+'ENTRADA DE DATOS'!$H$21</f>
        <v>5.5E-2</v>
      </c>
      <c r="I31" s="72">
        <f>I22*J31</f>
        <v>87728.844970800012</v>
      </c>
      <c r="J31" s="78">
        <f>H31+'ENTRADA DE DATOS'!$H$21</f>
        <v>5.5E-2</v>
      </c>
      <c r="K31" s="72">
        <f>K22*L31</f>
        <v>92004.081641208002</v>
      </c>
      <c r="L31" s="78">
        <f>J31+'ENTRADA DE DATOS'!$H$21</f>
        <v>5.5E-2</v>
      </c>
      <c r="M31" s="72">
        <f>M22*N31</f>
        <v>96415.236240444006</v>
      </c>
      <c r="N31" s="78">
        <f>L31+'ENTRADA DE DATOS'!$H$21</f>
        <v>5.5E-2</v>
      </c>
      <c r="O31" s="72">
        <f>O22*P31</f>
        <v>100966.03539099297</v>
      </c>
      <c r="P31" s="78">
        <f>N31+'ENTRADA DE DATOS'!$H$21</f>
        <v>5.5E-2</v>
      </c>
      <c r="Q31" s="72">
        <f>Q22*R31</f>
        <v>105660.3004130677</v>
      </c>
      <c r="R31" s="78">
        <f>P31+'ENTRADA DE DATOS'!$H$21</f>
        <v>5.5E-2</v>
      </c>
      <c r="S31" s="72">
        <f>S22*T31</f>
        <v>110501.94962186905</v>
      </c>
      <c r="T31" s="78">
        <f>R31+'ENTRADA DE DATOS'!$H$21</f>
        <v>5.5E-2</v>
      </c>
      <c r="U31" s="72">
        <f>U22*V31</f>
        <v>115495.00067885719</v>
      </c>
      <c r="V31" s="78">
        <f>T31+'ENTRADA DE DATOS'!$H$21</f>
        <v>5.5E-2</v>
      </c>
      <c r="W31" s="73">
        <f t="shared" si="2"/>
        <v>947611.77001723892</v>
      </c>
    </row>
    <row r="32" spans="2:23" ht="15.75" customHeight="1">
      <c r="B32" s="79" t="s">
        <v>61</v>
      </c>
      <c r="C32" s="72">
        <f>C22*D32</f>
        <v>41281.5</v>
      </c>
      <c r="D32" s="78">
        <f>'ENTRADA DE DATOS'!$D$22</f>
        <v>0.03</v>
      </c>
      <c r="E32" s="72">
        <f>E22*F32</f>
        <v>43402.733999999997</v>
      </c>
      <c r="F32" s="78">
        <f>D32+'ENTRADA DE DATOS'!$H$22</f>
        <v>0.03</v>
      </c>
      <c r="G32" s="72">
        <f>G22*H32</f>
        <v>45592.304759999999</v>
      </c>
      <c r="H32" s="78">
        <f>F32+'ENTRADA DE DATOS'!$H$22</f>
        <v>0.03</v>
      </c>
      <c r="I32" s="72">
        <f>I22*J32</f>
        <v>47852.0972568</v>
      </c>
      <c r="J32" s="78">
        <f>H32+'ENTRADA DE DATOS'!$H$22</f>
        <v>0.03</v>
      </c>
      <c r="K32" s="72">
        <f>K22*L32</f>
        <v>50184.044531567997</v>
      </c>
      <c r="L32" s="78">
        <f>J32+'ENTRADA DE DATOS'!$H$22</f>
        <v>0.03</v>
      </c>
      <c r="M32" s="72">
        <f>M22*N32</f>
        <v>52590.128858424003</v>
      </c>
      <c r="N32" s="78">
        <f>L32+'ENTRADA DE DATOS'!$H$22</f>
        <v>0.03</v>
      </c>
      <c r="O32" s="72">
        <f>O22*P32</f>
        <v>55072.382940541618</v>
      </c>
      <c r="P32" s="78">
        <f>N32+'ENTRADA DE DATOS'!$H$22</f>
        <v>0.03</v>
      </c>
      <c r="Q32" s="72">
        <f>Q22*R32</f>
        <v>57632.891134400561</v>
      </c>
      <c r="R32" s="78">
        <f>P32+'ENTRADA DE DATOS'!$H$22</f>
        <v>0.03</v>
      </c>
      <c r="S32" s="72">
        <f>S22*T32</f>
        <v>60273.790702837658</v>
      </c>
      <c r="T32" s="78">
        <f>R32+'ENTRADA DE DATOS'!$H$22</f>
        <v>0.03</v>
      </c>
      <c r="U32" s="72">
        <f>U22*V32</f>
        <v>62997.273097558464</v>
      </c>
      <c r="V32" s="78">
        <f>T32+'ENTRADA DE DATOS'!$H$22</f>
        <v>0.03</v>
      </c>
      <c r="W32" s="73">
        <f t="shared" si="2"/>
        <v>516879.14728213032</v>
      </c>
    </row>
    <row r="33" spans="2:23" ht="15.75" customHeight="1">
      <c r="B33" s="79" t="s">
        <v>62</v>
      </c>
      <c r="C33" s="72">
        <f>C22*D33</f>
        <v>68802.5</v>
      </c>
      <c r="D33" s="78">
        <f>'ENTRADA DE DATOS'!$D$23</f>
        <v>0.05</v>
      </c>
      <c r="E33" s="72">
        <f>E22*F33</f>
        <v>72337.89</v>
      </c>
      <c r="F33" s="78">
        <f>D33+'ENTRADA DE DATOS'!$H$23</f>
        <v>0.05</v>
      </c>
      <c r="G33" s="72">
        <f>G22*H33</f>
        <v>75987.174600000013</v>
      </c>
      <c r="H33" s="78">
        <f>F33+'ENTRADA DE DATOS'!$H$23</f>
        <v>0.05</v>
      </c>
      <c r="I33" s="72">
        <f>I22*J33</f>
        <v>79753.495428000009</v>
      </c>
      <c r="J33" s="78">
        <f>H33+'ENTRADA DE DATOS'!$H$23</f>
        <v>0.05</v>
      </c>
      <c r="K33" s="72">
        <f>K22*L33</f>
        <v>83640.07421928001</v>
      </c>
      <c r="L33" s="78">
        <f>J33+'ENTRADA DE DATOS'!$H$23</f>
        <v>0.05</v>
      </c>
      <c r="M33" s="72">
        <f>M22*N33</f>
        <v>87650.214764040022</v>
      </c>
      <c r="N33" s="78">
        <f>L33+'ENTRADA DE DATOS'!$H$23</f>
        <v>0.05</v>
      </c>
      <c r="O33" s="72">
        <f>O22*P33</f>
        <v>91787.304900902702</v>
      </c>
      <c r="P33" s="78">
        <f>N33+'ENTRADA DE DATOS'!$H$23</f>
        <v>0.05</v>
      </c>
      <c r="Q33" s="72">
        <f>Q22*R33</f>
        <v>96054.818557334278</v>
      </c>
      <c r="R33" s="78">
        <f>P33+'ENTRADA DE DATOS'!$H$23</f>
        <v>0.05</v>
      </c>
      <c r="S33" s="72">
        <f>S22*T33</f>
        <v>100456.31783806277</v>
      </c>
      <c r="T33" s="78">
        <f>R33+'ENTRADA DE DATOS'!$H$23</f>
        <v>0.05</v>
      </c>
      <c r="U33" s="72">
        <f>U22*V33</f>
        <v>104995.45516259746</v>
      </c>
      <c r="V33" s="78">
        <f>T33+'ENTRADA DE DATOS'!$H$23</f>
        <v>0.05</v>
      </c>
      <c r="W33" s="73">
        <f t="shared" si="2"/>
        <v>861465.24547021731</v>
      </c>
    </row>
    <row r="34" spans="2:23" ht="15.75" customHeight="1">
      <c r="B34" s="79" t="s">
        <v>63</v>
      </c>
      <c r="C34" s="72">
        <f>C22*D34</f>
        <v>46785.700000000004</v>
      </c>
      <c r="D34" s="179">
        <f>'ENTRADA DE DATOS'!$D$24</f>
        <v>3.4000000000000002E-2</v>
      </c>
      <c r="E34" s="72">
        <f>E22*F34</f>
        <v>49189.765200000002</v>
      </c>
      <c r="F34" s="78">
        <f>D34+'ENTRADA DE DATOS'!$H$24</f>
        <v>3.4000000000000002E-2</v>
      </c>
      <c r="G34" s="72">
        <f>G22*H34</f>
        <v>51671.278728000005</v>
      </c>
      <c r="H34" s="78">
        <f>F34+'ENTRADA DE DATOS'!$H$24</f>
        <v>3.4000000000000002E-2</v>
      </c>
      <c r="I34" s="72">
        <f>I22*J34</f>
        <v>54232.37689104001</v>
      </c>
      <c r="J34" s="78">
        <f>H34+'ENTRADA DE DATOS'!$H$24</f>
        <v>3.4000000000000002E-2</v>
      </c>
      <c r="K34" s="72">
        <f>K22*L34</f>
        <v>56875.250469110404</v>
      </c>
      <c r="L34" s="78">
        <f>J34+'ENTRADA DE DATOS'!$H$24</f>
        <v>3.4000000000000002E-2</v>
      </c>
      <c r="M34" s="72">
        <f>M22*N34</f>
        <v>59602.14603954721</v>
      </c>
      <c r="N34" s="78">
        <f>L34+'ENTRADA DE DATOS'!$H$24</f>
        <v>3.4000000000000002E-2</v>
      </c>
      <c r="O34" s="72">
        <f>O22*P34</f>
        <v>62415.367332613838</v>
      </c>
      <c r="P34" s="78">
        <f>N34+'ENTRADA DE DATOS'!$H$24</f>
        <v>3.4000000000000002E-2</v>
      </c>
      <c r="Q34" s="72">
        <f>Q22*R34</f>
        <v>65317.276618987307</v>
      </c>
      <c r="R34" s="78">
        <f>P34+'ENTRADA DE DATOS'!$H$24</f>
        <v>3.4000000000000002E-2</v>
      </c>
      <c r="S34" s="72">
        <f>S22*T34</f>
        <v>68310.296129882685</v>
      </c>
      <c r="T34" s="78">
        <f>R34+'ENTRADA DE DATOS'!$H$24</f>
        <v>3.4000000000000002E-2</v>
      </c>
      <c r="U34" s="72">
        <f>U22*V34</f>
        <v>71396.909510566271</v>
      </c>
      <c r="V34" s="78">
        <f>T34+'ENTRADA DE DATOS'!$H$24</f>
        <v>3.4000000000000002E-2</v>
      </c>
      <c r="W34" s="73">
        <f t="shared" si="2"/>
        <v>585796.36691974779</v>
      </c>
    </row>
    <row r="35" spans="2:23" ht="15.75" customHeight="1" thickBot="1">
      <c r="B35" s="168" t="s">
        <v>64</v>
      </c>
      <c r="C35" s="173">
        <f>SUM(C28,C29,C30,C31,C32,C33,C34)</f>
        <v>452720.45</v>
      </c>
      <c r="D35" s="174">
        <f>C35/C22</f>
        <v>0.32900000000000001</v>
      </c>
      <c r="E35" s="173">
        <f>SUM(E28,E29,E30,E31,E32,E33,E34)</f>
        <v>475983.31620000006</v>
      </c>
      <c r="F35" s="174">
        <f>E35/E22</f>
        <v>0.32900000000000001</v>
      </c>
      <c r="G35" s="173">
        <f>SUM(G28,G29,G30,G31,G32,G33,G34)</f>
        <v>499995.6088680001</v>
      </c>
      <c r="H35" s="174">
        <f>G35/G22</f>
        <v>0.32900000000000007</v>
      </c>
      <c r="I35" s="173">
        <f>SUM(I28,I29,I30,I31,I32,I33,I34)</f>
        <v>524777.99991623999</v>
      </c>
      <c r="J35" s="174">
        <f>I35/I22</f>
        <v>0.32899999999999996</v>
      </c>
      <c r="K35" s="173">
        <f>SUM(K28,K29,K30,K31,K32,K33,K34)</f>
        <v>550351.68836286245</v>
      </c>
      <c r="L35" s="174">
        <f>K35/K22</f>
        <v>0.32900000000000001</v>
      </c>
      <c r="M35" s="173">
        <f>SUM(M28,M29,M30,M31,M32,M33,M34)</f>
        <v>576738.41314738325</v>
      </c>
      <c r="N35" s="174">
        <f>M35/M22</f>
        <v>0.32900000000000001</v>
      </c>
      <c r="O35" s="173">
        <f>SUM(O28,O29,O30,O31,O32,O33,O34)</f>
        <v>603960.46624793962</v>
      </c>
      <c r="P35" s="174">
        <f>O35/O22</f>
        <v>0.32899999999999996</v>
      </c>
      <c r="Q35" s="173">
        <f>SUM(Q28,Q29,Q30,Q31,Q32,Q33,Q34)</f>
        <v>632040.7061072595</v>
      </c>
      <c r="R35" s="174">
        <f>Q35/Q22</f>
        <v>0.32900000000000001</v>
      </c>
      <c r="S35" s="173">
        <f>SUM(S28,S29,S30,S31,S32,S33,S34)</f>
        <v>661002.57137445302</v>
      </c>
      <c r="T35" s="174">
        <f>S35/S22</f>
        <v>0.32900000000000001</v>
      </c>
      <c r="U35" s="173">
        <f>SUM(U28,U29,U30,U31,U32,U33,U34)</f>
        <v>690870.09496989124</v>
      </c>
      <c r="V35" s="174">
        <f>U35/U22</f>
        <v>0.32900000000000001</v>
      </c>
      <c r="W35" s="175">
        <f>SUM(W28,W29,W30,W31,W32,W33,W34)</f>
        <v>5668441.3151940294</v>
      </c>
    </row>
    <row r="36" spans="2:23" ht="15.75" customHeight="1" thickTop="1" thickBot="1">
      <c r="B36" s="80"/>
      <c r="C36" s="84"/>
      <c r="D36" s="81"/>
      <c r="E36" s="84"/>
      <c r="F36" s="81"/>
      <c r="G36" s="84"/>
      <c r="H36" s="81"/>
      <c r="I36" s="84"/>
      <c r="J36" s="81"/>
      <c r="K36" s="84"/>
      <c r="L36" s="81"/>
      <c r="M36" s="84"/>
      <c r="N36" s="81"/>
      <c r="O36" s="84"/>
      <c r="P36" s="81"/>
      <c r="Q36" s="84"/>
      <c r="R36" s="81"/>
      <c r="S36" s="84"/>
      <c r="T36" s="81"/>
      <c r="U36" s="84"/>
      <c r="V36" s="81"/>
      <c r="W36" s="85"/>
    </row>
    <row r="37" spans="2:23" ht="15.75" customHeight="1" thickBot="1">
      <c r="B37" s="168" t="s">
        <v>65</v>
      </c>
      <c r="C37" s="173">
        <f>C25-C35</f>
        <v>620598.55000000005</v>
      </c>
      <c r="D37" s="174">
        <f>C37/C22</f>
        <v>0.45100000000000001</v>
      </c>
      <c r="E37" s="173">
        <f>E25-E35</f>
        <v>652487.76780000003</v>
      </c>
      <c r="F37" s="174">
        <f>E37/E22</f>
        <v>0.45100000000000001</v>
      </c>
      <c r="G37" s="173">
        <f>G25-G35</f>
        <v>685404.31489199982</v>
      </c>
      <c r="H37" s="174">
        <f>G37/G22</f>
        <v>0.45099999999999985</v>
      </c>
      <c r="I37" s="173">
        <f>I25-I35</f>
        <v>719376.52876056021</v>
      </c>
      <c r="J37" s="174">
        <f>I37/I22</f>
        <v>0.45100000000000007</v>
      </c>
      <c r="K37" s="173">
        <f>K25-K35</f>
        <v>754433.46945790574</v>
      </c>
      <c r="L37" s="174">
        <f>K37/K22</f>
        <v>0.45100000000000007</v>
      </c>
      <c r="M37" s="173">
        <f>M25-M35</f>
        <v>790604.93717164092</v>
      </c>
      <c r="N37" s="174">
        <f>M37/M22</f>
        <v>0.45100000000000001</v>
      </c>
      <c r="O37" s="173">
        <f>O25-O35</f>
        <v>827921.49020614254</v>
      </c>
      <c r="P37" s="174">
        <f>O37/O22</f>
        <v>0.45100000000000012</v>
      </c>
      <c r="Q37" s="173">
        <f>Q25-Q35</f>
        <v>866414.46338715521</v>
      </c>
      <c r="R37" s="174">
        <f>Q37/Q22</f>
        <v>0.45100000000000001</v>
      </c>
      <c r="S37" s="173">
        <f>S25-S35</f>
        <v>906115.98689932621</v>
      </c>
      <c r="T37" s="174">
        <f>S37/S22</f>
        <v>0.45100000000000001</v>
      </c>
      <c r="U37" s="173">
        <f>U25-U35</f>
        <v>947059.00556662888</v>
      </c>
      <c r="V37" s="174">
        <f>U37/U22</f>
        <v>0.45099999999999996</v>
      </c>
      <c r="W37" s="175">
        <f>W25-W35</f>
        <v>7770416.5141413603</v>
      </c>
    </row>
    <row r="38" spans="2:23" ht="15.75" customHeight="1" thickTop="1" thickBot="1">
      <c r="B38" s="80"/>
      <c r="C38" s="86"/>
      <c r="D38" s="69"/>
      <c r="E38" s="86"/>
      <c r="F38" s="69"/>
      <c r="G38" s="86"/>
      <c r="H38" s="69"/>
      <c r="I38" s="86"/>
      <c r="J38" s="69"/>
      <c r="K38" s="86"/>
      <c r="L38" s="69"/>
      <c r="M38" s="86"/>
      <c r="N38" s="69"/>
      <c r="O38" s="86"/>
      <c r="P38" s="69"/>
      <c r="Q38" s="86"/>
      <c r="R38" s="69"/>
      <c r="S38" s="86"/>
      <c r="T38" s="69"/>
      <c r="U38" s="86"/>
      <c r="V38" s="69"/>
      <c r="W38" s="87"/>
    </row>
    <row r="39" spans="2:23" ht="15.75" customHeight="1" thickBot="1">
      <c r="B39" s="180" t="s">
        <v>66</v>
      </c>
      <c r="C39" s="88"/>
      <c r="D39" s="76"/>
      <c r="E39" s="88"/>
      <c r="F39" s="76"/>
      <c r="G39" s="88"/>
      <c r="H39" s="76"/>
      <c r="I39" s="88"/>
      <c r="J39" s="76"/>
      <c r="K39" s="88"/>
      <c r="L39" s="76"/>
      <c r="M39" s="88"/>
      <c r="N39" s="76"/>
      <c r="O39" s="88"/>
      <c r="P39" s="76"/>
      <c r="Q39" s="88"/>
      <c r="R39" s="76"/>
      <c r="S39" s="88"/>
      <c r="T39" s="76"/>
      <c r="U39" s="88"/>
      <c r="V39" s="76"/>
      <c r="W39" s="89"/>
    </row>
    <row r="40" spans="2:23" ht="15.75" customHeight="1">
      <c r="B40" s="5" t="s">
        <v>67</v>
      </c>
      <c r="C40" s="72">
        <f>C37*D40</f>
        <v>62059.85500000001</v>
      </c>
      <c r="D40" s="78">
        <f>'ENTRADA DE DATOS'!$D$28</f>
        <v>0.1</v>
      </c>
      <c r="E40" s="72">
        <f>E37*F40</f>
        <v>65248.776780000007</v>
      </c>
      <c r="F40" s="78">
        <f>'ENTRADA DE DATOS'!$D$28</f>
        <v>0.1</v>
      </c>
      <c r="G40" s="72">
        <f>G37*H40</f>
        <v>68540.431489199982</v>
      </c>
      <c r="H40" s="78">
        <f>'ENTRADA DE DATOS'!$D$28</f>
        <v>0.1</v>
      </c>
      <c r="I40" s="72">
        <f>I37*J40</f>
        <v>71937.652876056018</v>
      </c>
      <c r="J40" s="78">
        <f>'ENTRADA DE DATOS'!$D$28</f>
        <v>0.1</v>
      </c>
      <c r="K40" s="72">
        <f>K37*L40</f>
        <v>75443.346945790574</v>
      </c>
      <c r="L40" s="78">
        <f>'ENTRADA DE DATOS'!$D$28</f>
        <v>0.1</v>
      </c>
      <c r="M40" s="72">
        <f>M37*N40</f>
        <v>79060.493717164092</v>
      </c>
      <c r="N40" s="78">
        <f>'ENTRADA DE DATOS'!$D$28</f>
        <v>0.1</v>
      </c>
      <c r="O40" s="72">
        <f>O37*P40</f>
        <v>82792.149020614263</v>
      </c>
      <c r="P40" s="78">
        <f>'ENTRADA DE DATOS'!$D$28</f>
        <v>0.1</v>
      </c>
      <c r="Q40" s="72">
        <f>Q37*R40</f>
        <v>86641.446338715527</v>
      </c>
      <c r="R40" s="78">
        <f>'ENTRADA DE DATOS'!$D$28</f>
        <v>0.1</v>
      </c>
      <c r="S40" s="72">
        <f>S37*T40</f>
        <v>90611.598689932624</v>
      </c>
      <c r="T40" s="78">
        <f>'ENTRADA DE DATOS'!$D$28</f>
        <v>0.1</v>
      </c>
      <c r="U40" s="72">
        <f>U37*V40</f>
        <v>94705.900556662891</v>
      </c>
      <c r="V40" s="78">
        <f>'ENTRADA DE DATOS'!$D$28</f>
        <v>0.1</v>
      </c>
      <c r="W40" s="73">
        <f t="shared" ref="W40:W46" si="3">SUM(C40,E40,G40,I40,K40,M40,O40,Q40,S40,U40)</f>
        <v>777041.65141413605</v>
      </c>
    </row>
    <row r="41" spans="2:23" ht="15.75" customHeight="1">
      <c r="B41" s="168" t="s">
        <v>68</v>
      </c>
      <c r="C41" s="173">
        <f>C37-C40</f>
        <v>558538.69500000007</v>
      </c>
      <c r="D41" s="174">
        <f>C41/C22</f>
        <v>0.40590000000000004</v>
      </c>
      <c r="E41" s="173">
        <f>E37-E40</f>
        <v>587238.99102000007</v>
      </c>
      <c r="F41" s="174">
        <f>E41/E22</f>
        <v>0.40590000000000004</v>
      </c>
      <c r="G41" s="173">
        <f>G37-G40</f>
        <v>616863.88340279984</v>
      </c>
      <c r="H41" s="174">
        <f>G41/G22</f>
        <v>0.40589999999999987</v>
      </c>
      <c r="I41" s="173">
        <f>I37-I40</f>
        <v>647438.87588450417</v>
      </c>
      <c r="J41" s="174">
        <f>I41/I22</f>
        <v>0.40590000000000009</v>
      </c>
      <c r="K41" s="173">
        <f>K37-K40</f>
        <v>678990.12251211517</v>
      </c>
      <c r="L41" s="174">
        <f>K41/K22</f>
        <v>0.40590000000000004</v>
      </c>
      <c r="M41" s="173">
        <f>M37-M40</f>
        <v>711544.44345447677</v>
      </c>
      <c r="N41" s="174">
        <f>M41/M22</f>
        <v>0.40589999999999998</v>
      </c>
      <c r="O41" s="173">
        <f>O37-O40</f>
        <v>745129.34118552832</v>
      </c>
      <c r="P41" s="174">
        <f>O41/O22</f>
        <v>0.40590000000000015</v>
      </c>
      <c r="Q41" s="173">
        <f>Q37-Q40</f>
        <v>779773.01704843971</v>
      </c>
      <c r="R41" s="174">
        <f>Q41/Q22</f>
        <v>0.40590000000000004</v>
      </c>
      <c r="S41" s="173">
        <f>S37-S40</f>
        <v>815504.3882093936</v>
      </c>
      <c r="T41" s="174">
        <f>S41/S22</f>
        <v>0.40590000000000004</v>
      </c>
      <c r="U41" s="173">
        <f>U37-U40</f>
        <v>852353.10500996595</v>
      </c>
      <c r="V41" s="174">
        <f>U41/U22</f>
        <v>0.40589999999999993</v>
      </c>
      <c r="W41" s="175">
        <f t="shared" si="3"/>
        <v>6993374.8627272239</v>
      </c>
    </row>
    <row r="42" spans="2:23" ht="15.75" customHeight="1">
      <c r="B42" s="79" t="s">
        <v>69</v>
      </c>
      <c r="C42" s="72">
        <f>C22*D42</f>
        <v>41281.5</v>
      </c>
      <c r="D42" s="78">
        <f>'ENTRADA DE DATOS'!$D$29</f>
        <v>0.03</v>
      </c>
      <c r="E42" s="72">
        <f>E22*F42</f>
        <v>43402.733999999997</v>
      </c>
      <c r="F42" s="78">
        <f>'ENTRADA DE DATOS'!$D$29</f>
        <v>0.03</v>
      </c>
      <c r="G42" s="72">
        <f>G22*H42</f>
        <v>45592.304759999999</v>
      </c>
      <c r="H42" s="78">
        <f>'ENTRADA DE DATOS'!$D$29</f>
        <v>0.03</v>
      </c>
      <c r="I42" s="72">
        <f>I22*J42</f>
        <v>47852.0972568</v>
      </c>
      <c r="J42" s="78">
        <f>'ENTRADA DE DATOS'!$D$29</f>
        <v>0.03</v>
      </c>
      <c r="K42" s="72">
        <f>K22*L42</f>
        <v>50184.044531567997</v>
      </c>
      <c r="L42" s="78">
        <f>'ENTRADA DE DATOS'!$D$29</f>
        <v>0.03</v>
      </c>
      <c r="M42" s="72">
        <f>M22*N42</f>
        <v>52590.128858424003</v>
      </c>
      <c r="N42" s="78">
        <f>'ENTRADA DE DATOS'!$D$29</f>
        <v>0.03</v>
      </c>
      <c r="O42" s="72">
        <f>O22*P42</f>
        <v>55072.382940541618</v>
      </c>
      <c r="P42" s="78">
        <f>'ENTRADA DE DATOS'!$D$29</f>
        <v>0.03</v>
      </c>
      <c r="Q42" s="72">
        <f>Q22*R42</f>
        <v>57632.891134400561</v>
      </c>
      <c r="R42" s="78">
        <f>'ENTRADA DE DATOS'!$D$29</f>
        <v>0.03</v>
      </c>
      <c r="S42" s="72">
        <f>S22*T42</f>
        <v>60273.790702837658</v>
      </c>
      <c r="T42" s="78">
        <f>'ENTRADA DE DATOS'!$D$29</f>
        <v>0.03</v>
      </c>
      <c r="U42" s="72">
        <f>U22*V42</f>
        <v>62997.273097558464</v>
      </c>
      <c r="V42" s="78">
        <f>'ENTRADA DE DATOS'!$D$29</f>
        <v>0.03</v>
      </c>
      <c r="W42" s="73">
        <f t="shared" si="3"/>
        <v>516879.14728213032</v>
      </c>
    </row>
    <row r="43" spans="2:23" ht="15.75" customHeight="1">
      <c r="B43" s="79" t="s">
        <v>70</v>
      </c>
      <c r="C43" s="72">
        <f>C41*D43</f>
        <v>27926.934750000004</v>
      </c>
      <c r="D43" s="78">
        <f>'ENTRADA DE DATOS'!$D$30</f>
        <v>0.05</v>
      </c>
      <c r="E43" s="72">
        <f>E41*F43</f>
        <v>29361.949551000005</v>
      </c>
      <c r="F43" s="78">
        <f>'ENTRADA DE DATOS'!$D$30</f>
        <v>0.05</v>
      </c>
      <c r="G43" s="72">
        <f>G41*H43</f>
        <v>30843.194170139992</v>
      </c>
      <c r="H43" s="78">
        <f>'ENTRADA DE DATOS'!$D$30</f>
        <v>0.05</v>
      </c>
      <c r="I43" s="72">
        <f>I41*J43</f>
        <v>32371.943794225212</v>
      </c>
      <c r="J43" s="78">
        <f>'ENTRADA DE DATOS'!$D$30</f>
        <v>0.05</v>
      </c>
      <c r="K43" s="72">
        <f>K41*L43</f>
        <v>33949.50612560576</v>
      </c>
      <c r="L43" s="78">
        <f>'ENTRADA DE DATOS'!$D$30</f>
        <v>0.05</v>
      </c>
      <c r="M43" s="72">
        <f>M41*N43</f>
        <v>35577.222172723843</v>
      </c>
      <c r="N43" s="78">
        <f>'ENTRADA DE DATOS'!$D$30</f>
        <v>0.05</v>
      </c>
      <c r="O43" s="72">
        <f>O41*P43</f>
        <v>37256.467059276416</v>
      </c>
      <c r="P43" s="78">
        <f>'ENTRADA DE DATOS'!$D$30</f>
        <v>0.05</v>
      </c>
      <c r="Q43" s="72">
        <f>Q41*R43</f>
        <v>38988.65085242199</v>
      </c>
      <c r="R43" s="78">
        <f>'ENTRADA DE DATOS'!$D$30</f>
        <v>0.05</v>
      </c>
      <c r="S43" s="72">
        <f>S41*T43</f>
        <v>40775.219410469683</v>
      </c>
      <c r="T43" s="78">
        <f>'ENTRADA DE DATOS'!$D$30</f>
        <v>0.05</v>
      </c>
      <c r="U43" s="72">
        <f>U41*V43</f>
        <v>42617.655250498297</v>
      </c>
      <c r="V43" s="78">
        <f>'ENTRADA DE DATOS'!$D$30</f>
        <v>0.05</v>
      </c>
      <c r="W43" s="73">
        <f t="shared" si="3"/>
        <v>349668.74313636124</v>
      </c>
    </row>
    <row r="44" spans="2:23" ht="15.75" customHeight="1">
      <c r="B44" s="79" t="s">
        <v>71</v>
      </c>
      <c r="C44" s="72">
        <f>'ENTRADA DE DATOS'!D31*'ENTRADA DE DATOS'!D5*'ENTRADA DE DATOS'!D6</f>
        <v>18360</v>
      </c>
      <c r="D44" s="134">
        <f>'ENTRADA DE DATOS'!$D$31</f>
        <v>3.0000000000000001E-3</v>
      </c>
      <c r="E44" s="72">
        <f>'ENTRADA DE DATOS'!$D$5*'Apartamento 1h'!F44*'ENTRADA DE DATOS'!$D$6</f>
        <v>20196</v>
      </c>
      <c r="F44" s="134">
        <f>D44+'ENTRADA DE DATOS'!$H$31</f>
        <v>3.3E-3</v>
      </c>
      <c r="G44" s="72">
        <f>'ENTRADA DE DATOS'!$D$5*'Apartamento 1h'!H44*'ENTRADA DE DATOS'!$D$6</f>
        <v>22032</v>
      </c>
      <c r="H44" s="134">
        <f>F44+'ENTRADA DE DATOS'!$H$31</f>
        <v>3.5999999999999999E-3</v>
      </c>
      <c r="I44" s="72">
        <f>'ENTRADA DE DATOS'!$D$5*'Apartamento 1h'!J44*'ENTRADA DE DATOS'!$D$6</f>
        <v>23867.999999999996</v>
      </c>
      <c r="J44" s="134">
        <f>H44+'ENTRADA DE DATOS'!$H$31</f>
        <v>3.8999999999999998E-3</v>
      </c>
      <c r="K44" s="72">
        <f>'ENTRADA DE DATOS'!$D$5*'Apartamento 1h'!L44*'ENTRADA DE DATOS'!$D$6</f>
        <v>25703.999999999996</v>
      </c>
      <c r="L44" s="134">
        <f>J44+'ENTRADA DE DATOS'!$H$31</f>
        <v>4.1999999999999997E-3</v>
      </c>
      <c r="M44" s="72">
        <f>'ENTRADA DE DATOS'!$D$5*'Apartamento 1h'!N44*'ENTRADA DE DATOS'!$D$6</f>
        <v>27540</v>
      </c>
      <c r="N44" s="134">
        <f>L44+'ENTRADA DE DATOS'!$H$31</f>
        <v>4.4999999999999997E-3</v>
      </c>
      <c r="O44" s="72">
        <f>'ENTRADA DE DATOS'!$D$5*'Apartamento 1h'!P44*'ENTRADA DE DATOS'!$D$6</f>
        <v>29376</v>
      </c>
      <c r="P44" s="134">
        <f>N44+'ENTRADA DE DATOS'!$H$31</f>
        <v>4.7999999999999996E-3</v>
      </c>
      <c r="Q44" s="72">
        <f>'ENTRADA DE DATOS'!$D$5*'Apartamento 1h'!R44*'ENTRADA DE DATOS'!$D$6</f>
        <v>31212</v>
      </c>
      <c r="R44" s="134">
        <f>P44+'ENTRADA DE DATOS'!$H$31</f>
        <v>5.0999999999999995E-3</v>
      </c>
      <c r="S44" s="72">
        <f>'ENTRADA DE DATOS'!$D$5*'Apartamento 1h'!T44*'ENTRADA DE DATOS'!$D$6</f>
        <v>33048</v>
      </c>
      <c r="T44" s="134">
        <f>R44+'ENTRADA DE DATOS'!$H$31</f>
        <v>5.3999999999999994E-3</v>
      </c>
      <c r="U44" s="72">
        <f>'ENTRADA DE DATOS'!$D$5*'Apartamento 1h'!V44*'ENTRADA DE DATOS'!$D$6</f>
        <v>34884</v>
      </c>
      <c r="V44" s="134">
        <f>T44+'ENTRADA DE DATOS'!$H$31</f>
        <v>5.6999999999999993E-3</v>
      </c>
      <c r="W44" s="73">
        <f t="shared" si="3"/>
        <v>266220</v>
      </c>
    </row>
    <row r="45" spans="2:23" ht="15.75" customHeight="1">
      <c r="B45" s="79" t="s">
        <v>72</v>
      </c>
      <c r="C45" s="72">
        <f>C13*C5</f>
        <v>66300</v>
      </c>
      <c r="D45" s="72"/>
      <c r="E45" s="72">
        <f t="shared" ref="E45:U45" si="4">E13*E5</f>
        <v>66963</v>
      </c>
      <c r="F45" s="72"/>
      <c r="G45" s="72">
        <f t="shared" si="4"/>
        <v>67632.63</v>
      </c>
      <c r="H45" s="72"/>
      <c r="I45" s="72">
        <f t="shared" si="4"/>
        <v>68308.956300000005</v>
      </c>
      <c r="J45" s="72"/>
      <c r="K45" s="72">
        <f t="shared" si="4"/>
        <v>68992.045863000007</v>
      </c>
      <c r="L45" s="72"/>
      <c r="M45" s="72">
        <f t="shared" si="4"/>
        <v>69681.96632163001</v>
      </c>
      <c r="N45" s="72"/>
      <c r="O45" s="72">
        <f t="shared" si="4"/>
        <v>70378.785984846312</v>
      </c>
      <c r="P45" s="72"/>
      <c r="Q45" s="72">
        <f t="shared" si="4"/>
        <v>71082.573844694765</v>
      </c>
      <c r="R45" s="72"/>
      <c r="S45" s="72">
        <f t="shared" si="4"/>
        <v>71793.399583141712</v>
      </c>
      <c r="T45" s="72"/>
      <c r="U45" s="72">
        <f t="shared" si="4"/>
        <v>72511.333578973135</v>
      </c>
      <c r="V45" s="72"/>
      <c r="W45" s="73">
        <f t="shared" si="3"/>
        <v>693644.69147628592</v>
      </c>
    </row>
    <row r="46" spans="2:23" ht="15.75" customHeight="1">
      <c r="B46" s="181" t="s">
        <v>73</v>
      </c>
      <c r="C46" s="182">
        <f>C41-(SUM(C42:C45))</f>
        <v>404670.26025000005</v>
      </c>
      <c r="D46" s="183">
        <f>C46/C22</f>
        <v>0.29408107281712148</v>
      </c>
      <c r="E46" s="182">
        <f>E41-(SUM(E42:E45))</f>
        <v>427315.30746900011</v>
      </c>
      <c r="F46" s="183">
        <f>E46/E22</f>
        <v>0.29536063843512722</v>
      </c>
      <c r="G46" s="182">
        <f>G41-(SUM(G42:G45))</f>
        <v>450763.75447265984</v>
      </c>
      <c r="H46" s="183">
        <f>G46/G22</f>
        <v>0.29660515530778786</v>
      </c>
      <c r="I46" s="182">
        <f>I41-(SUM(I42:I45))</f>
        <v>475037.87853347894</v>
      </c>
      <c r="J46" s="183">
        <f>I46/I22</f>
        <v>0.29781633769414811</v>
      </c>
      <c r="K46" s="182">
        <f>K41-(SUM(K42:K45))</f>
        <v>500160.52599194139</v>
      </c>
      <c r="L46" s="183">
        <f>K46/K22</f>
        <v>0.29899574495872971</v>
      </c>
      <c r="M46" s="182">
        <f>M41-(SUM(M42:M45))</f>
        <v>526155.12610169896</v>
      </c>
      <c r="N46" s="183">
        <f>M46/M22</f>
        <v>0.30014480142355743</v>
      </c>
      <c r="O46" s="182">
        <f>O41-(SUM(O42:O45))</f>
        <v>553045.705200864</v>
      </c>
      <c r="P46" s="183">
        <f>O46/O22</f>
        <v>0.30126481314488679</v>
      </c>
      <c r="Q46" s="182">
        <f>Q41-(SUM(Q42:Q45))</f>
        <v>580856.90121692233</v>
      </c>
      <c r="R46" s="183">
        <f>Q46/Q22</f>
        <v>0.30235698215921047</v>
      </c>
      <c r="S46" s="182">
        <f>S41-(SUM(S42:S45))</f>
        <v>609613.97851294454</v>
      </c>
      <c r="T46" s="183">
        <f>S46/S22</f>
        <v>0.30342241863555675</v>
      </c>
      <c r="U46" s="182">
        <f>U41-(SUM(U42:U45))</f>
        <v>639342.84308293601</v>
      </c>
      <c r="V46" s="183">
        <f>U46/U22</f>
        <v>0.30446215128685361</v>
      </c>
      <c r="W46" s="184">
        <f t="shared" si="3"/>
        <v>5166962.2808324471</v>
      </c>
    </row>
    <row r="50" spans="2:23" ht="15.75" customHeight="1">
      <c r="B50" s="186" t="s">
        <v>78</v>
      </c>
      <c r="C50" s="7"/>
      <c r="D50" s="39"/>
      <c r="E50" s="7"/>
      <c r="F50" s="39"/>
      <c r="G50" s="7"/>
      <c r="H50" s="39"/>
      <c r="I50" s="7"/>
      <c r="J50" s="39"/>
      <c r="K50" s="7"/>
      <c r="L50" s="39"/>
      <c r="M50" s="7"/>
      <c r="N50" s="39"/>
      <c r="O50" s="7"/>
      <c r="P50" s="39"/>
      <c r="Q50" s="7"/>
      <c r="R50" s="39"/>
      <c r="S50" s="7"/>
      <c r="T50" s="39"/>
      <c r="U50" s="7"/>
      <c r="V50" s="39"/>
      <c r="W50" s="44"/>
    </row>
    <row r="51" spans="2:23" ht="15.75" customHeight="1">
      <c r="B51" s="187" t="s">
        <v>123</v>
      </c>
      <c r="C51" s="188">
        <f>C46/C5</f>
        <v>20233.513012500003</v>
      </c>
      <c r="D51" s="11"/>
      <c r="E51" s="188">
        <f>E46/E5</f>
        <v>21365.765373450005</v>
      </c>
      <c r="F51" s="11"/>
      <c r="G51" s="188">
        <f>G46/G5</f>
        <v>22538.187723632993</v>
      </c>
      <c r="H51" s="11"/>
      <c r="I51" s="188">
        <f>I46/I5</f>
        <v>23751.893926673947</v>
      </c>
      <c r="J51" s="11"/>
      <c r="K51" s="188">
        <f>K46/K5</f>
        <v>25008.02629959707</v>
      </c>
      <c r="L51" s="11"/>
      <c r="M51" s="188">
        <f>M46/M5</f>
        <v>26307.756305084949</v>
      </c>
      <c r="N51" s="11"/>
      <c r="O51" s="188">
        <f>O46/O5</f>
        <v>27652.285260043202</v>
      </c>
      <c r="P51" s="11"/>
      <c r="Q51" s="188">
        <f>Q46/Q5</f>
        <v>29042.845060846117</v>
      </c>
      <c r="R51" s="11"/>
      <c r="S51" s="188">
        <f>S46/S5</f>
        <v>30480.698925647226</v>
      </c>
      <c r="T51" s="11"/>
      <c r="U51" s="188">
        <f>U46/U5</f>
        <v>31967.142154146801</v>
      </c>
      <c r="V51" s="46"/>
      <c r="W51" s="62">
        <f>SUM(C51:U51)</f>
        <v>258348.11404162229</v>
      </c>
    </row>
    <row r="52" spans="2:23" ht="15.75" customHeight="1" thickBot="1">
      <c r="B52" s="189" t="s">
        <v>15</v>
      </c>
      <c r="C52" s="173">
        <f>SUM(C51)</f>
        <v>20233.513012500003</v>
      </c>
      <c r="D52" s="174"/>
      <c r="E52" s="173">
        <f>SUM(E51)</f>
        <v>21365.765373450005</v>
      </c>
      <c r="F52" s="174"/>
      <c r="G52" s="173">
        <f>SUM(G51)</f>
        <v>22538.187723632993</v>
      </c>
      <c r="H52" s="174"/>
      <c r="I52" s="173">
        <f>SUM(I51)</f>
        <v>23751.893926673947</v>
      </c>
      <c r="J52" s="174"/>
      <c r="K52" s="173">
        <f>SUM(K51)</f>
        <v>25008.02629959707</v>
      </c>
      <c r="L52" s="174"/>
      <c r="M52" s="173">
        <f>SUM(M51)</f>
        <v>26307.756305084949</v>
      </c>
      <c r="N52" s="174"/>
      <c r="O52" s="173">
        <f>SUM(O51)</f>
        <v>27652.285260043202</v>
      </c>
      <c r="P52" s="174"/>
      <c r="Q52" s="173">
        <f>SUM(Q51)</f>
        <v>29042.845060846117</v>
      </c>
      <c r="R52" s="174"/>
      <c r="S52" s="173">
        <f>SUM(S51)</f>
        <v>30480.698925647226</v>
      </c>
      <c r="T52" s="174"/>
      <c r="U52" s="173">
        <f>SUM(U51)</f>
        <v>31967.142154146801</v>
      </c>
      <c r="V52" s="174"/>
      <c r="W52" s="175">
        <f>SUM(C52,E52,G52,I52,K52,M52,O52,Q52,S52,U52)</f>
        <v>258348.11404162229</v>
      </c>
    </row>
    <row r="53" spans="2:23" ht="15.75" customHeight="1" thickBot="1">
      <c r="B53" s="41"/>
      <c r="C53" s="22"/>
      <c r="D53" s="21"/>
      <c r="E53" s="22"/>
      <c r="F53" s="21"/>
      <c r="G53" s="22"/>
      <c r="H53" s="21"/>
      <c r="I53" s="22"/>
      <c r="J53" s="21"/>
      <c r="K53" s="22"/>
      <c r="L53" s="21"/>
      <c r="M53" s="22"/>
      <c r="N53" s="21"/>
      <c r="O53" s="22"/>
      <c r="P53" s="21"/>
      <c r="Q53" s="22"/>
      <c r="R53" s="21"/>
      <c r="S53" s="22"/>
      <c r="T53" s="21"/>
      <c r="U53" s="22"/>
      <c r="V53" s="21"/>
      <c r="W53" s="190"/>
    </row>
    <row r="54" spans="2:23" ht="15.75" customHeight="1">
      <c r="B54" s="191" t="s">
        <v>86</v>
      </c>
      <c r="C54" s="22"/>
      <c r="D54" s="21"/>
      <c r="E54" s="22"/>
      <c r="F54" s="21"/>
      <c r="G54" s="22"/>
      <c r="H54" s="21"/>
      <c r="I54" s="22"/>
      <c r="J54" s="21"/>
      <c r="K54" s="271"/>
      <c r="L54" s="272"/>
      <c r="M54" s="272"/>
      <c r="N54" s="272"/>
      <c r="O54" s="272"/>
      <c r="P54" s="272"/>
      <c r="Q54" s="272"/>
      <c r="R54" s="21"/>
      <c r="S54" s="22"/>
      <c r="T54" s="21"/>
      <c r="U54" s="22"/>
      <c r="V54" s="21"/>
      <c r="W54" s="190"/>
    </row>
    <row r="55" spans="2:23" ht="15.75" customHeight="1">
      <c r="B55" s="91"/>
      <c r="C55" s="270" t="str">
        <f>'ENTRADA DE DATOS'!D4</f>
        <v>Apartamento 2h</v>
      </c>
      <c r="D55" s="270"/>
      <c r="E55" s="270"/>
      <c r="F55" s="21"/>
      <c r="G55" s="22"/>
      <c r="H55" s="21"/>
      <c r="I55" s="22"/>
      <c r="J55" s="21"/>
      <c r="K55" s="272"/>
      <c r="L55" s="272"/>
      <c r="M55" s="272"/>
      <c r="N55" s="272"/>
      <c r="O55" s="272"/>
      <c r="P55" s="272"/>
      <c r="Q55" s="272"/>
      <c r="R55" s="21"/>
      <c r="S55" s="22"/>
      <c r="T55" s="21"/>
      <c r="U55" s="22"/>
      <c r="V55" s="21"/>
      <c r="W55" s="190"/>
    </row>
    <row r="56" spans="2:23" ht="15.75" customHeight="1">
      <c r="B56" s="91"/>
      <c r="C56" s="22" t="s">
        <v>94</v>
      </c>
      <c r="D56" s="13"/>
      <c r="E56" s="101">
        <f>'ENTRADA DE DATOS'!D5</f>
        <v>306000</v>
      </c>
      <c r="F56" s="21"/>
      <c r="G56" s="22"/>
      <c r="H56" s="21"/>
      <c r="I56" s="7"/>
      <c r="J56" s="21"/>
      <c r="K56" s="272"/>
      <c r="L56" s="272"/>
      <c r="M56" s="272"/>
      <c r="N56" s="272"/>
      <c r="O56" s="272"/>
      <c r="P56" s="272"/>
      <c r="Q56" s="272"/>
      <c r="R56" s="21"/>
      <c r="S56" s="22"/>
      <c r="T56" s="21"/>
      <c r="U56" s="22"/>
      <c r="V56" s="21"/>
      <c r="W56" s="190"/>
    </row>
    <row r="57" spans="2:23" ht="15.75" customHeight="1">
      <c r="B57" s="91"/>
      <c r="C57" s="22" t="s">
        <v>95</v>
      </c>
      <c r="D57" s="13"/>
      <c r="E57" s="42">
        <f>W52</f>
        <v>258348.11404162229</v>
      </c>
      <c r="F57" s="21"/>
      <c r="G57" s="22"/>
      <c r="H57" s="21"/>
      <c r="I57" s="7"/>
      <c r="J57" s="21"/>
      <c r="K57" s="272"/>
      <c r="L57" s="272"/>
      <c r="M57" s="272"/>
      <c r="N57" s="272"/>
      <c r="O57" s="272"/>
      <c r="P57" s="272"/>
      <c r="Q57" s="272"/>
      <c r="R57" s="21"/>
      <c r="S57" s="22"/>
      <c r="T57" s="21"/>
      <c r="U57" s="22"/>
      <c r="V57" s="21"/>
      <c r="W57" s="190"/>
    </row>
    <row r="58" spans="2:23" ht="15.75" customHeight="1">
      <c r="B58" s="91"/>
      <c r="C58" s="22" t="s">
        <v>96</v>
      </c>
      <c r="D58" s="13"/>
      <c r="E58" s="43">
        <f>(E57/E56)</f>
        <v>0.84427488248896176</v>
      </c>
      <c r="F58" s="21"/>
      <c r="G58" s="22"/>
      <c r="H58" s="21"/>
      <c r="I58" s="43"/>
      <c r="J58" s="21"/>
      <c r="K58" s="272"/>
      <c r="L58" s="272"/>
      <c r="M58" s="272"/>
      <c r="N58" s="272"/>
      <c r="O58" s="272"/>
      <c r="P58" s="272"/>
      <c r="Q58" s="272"/>
      <c r="R58" s="21"/>
      <c r="S58" s="22"/>
      <c r="T58" s="21"/>
      <c r="U58" s="22"/>
      <c r="V58" s="21"/>
      <c r="W58" s="190"/>
    </row>
    <row r="59" spans="2:23" ht="15.75" customHeight="1">
      <c r="B59" s="91"/>
      <c r="C59" s="22"/>
      <c r="D59" s="21"/>
      <c r="E59" s="22"/>
      <c r="F59" s="21"/>
      <c r="G59" s="22"/>
      <c r="H59" s="21"/>
      <c r="I59" s="22"/>
      <c r="J59" s="21"/>
      <c r="K59" s="272"/>
      <c r="L59" s="272"/>
      <c r="M59" s="272"/>
      <c r="N59" s="272"/>
      <c r="O59" s="272"/>
      <c r="P59" s="272"/>
      <c r="Q59" s="272"/>
      <c r="R59" s="21"/>
      <c r="S59" s="22"/>
      <c r="T59" s="21"/>
      <c r="U59" s="22"/>
      <c r="V59" s="21"/>
      <c r="W59" s="190"/>
    </row>
    <row r="60" spans="2:23" ht="15.75" customHeight="1">
      <c r="B60" s="33"/>
      <c r="C60" s="34"/>
      <c r="D60" s="35"/>
      <c r="E60" s="34"/>
      <c r="F60" s="35"/>
      <c r="G60" s="34"/>
      <c r="H60" s="35"/>
      <c r="I60" s="34"/>
      <c r="J60" s="35"/>
      <c r="K60" s="273"/>
      <c r="L60" s="273"/>
      <c r="M60" s="273"/>
      <c r="N60" s="273"/>
      <c r="O60" s="273"/>
      <c r="P60" s="273"/>
      <c r="Q60" s="273"/>
      <c r="R60" s="35"/>
      <c r="S60" s="34"/>
      <c r="T60" s="35"/>
      <c r="U60" s="34"/>
      <c r="V60" s="35"/>
      <c r="W60" s="36"/>
    </row>
    <row r="62" spans="2:23" ht="46.5" customHeight="1">
      <c r="B62" s="263" t="s">
        <v>87</v>
      </c>
      <c r="C62" s="263"/>
      <c r="D62" s="263"/>
      <c r="E62" s="263"/>
      <c r="F62" s="263"/>
      <c r="G62" s="263"/>
      <c r="H62" s="263"/>
      <c r="I62" s="263"/>
      <c r="J62" s="263"/>
      <c r="K62" s="263"/>
      <c r="L62" s="263"/>
      <c r="M62" s="263"/>
      <c r="N62" s="263"/>
      <c r="O62" s="263"/>
      <c r="P62" s="263"/>
      <c r="Q62" s="263"/>
      <c r="R62" s="263"/>
      <c r="S62" s="263"/>
      <c r="T62" s="263"/>
      <c r="U62" s="263"/>
      <c r="V62" s="263"/>
      <c r="W62" s="263"/>
    </row>
  </sheetData>
  <sheetProtection sheet="1" objects="1" scenarios="1"/>
  <mergeCells count="3">
    <mergeCell ref="K54:Q60"/>
    <mergeCell ref="C55:E55"/>
    <mergeCell ref="B62:W62"/>
  </mergeCells>
  <pageMargins left="0.7" right="0.7" top="0.75" bottom="0.75" header="0" footer="0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0D669-7C06-43C6-A721-98827D3B6E0C}">
  <sheetPr>
    <outlinePr summaryBelow="0" summaryRight="0"/>
  </sheetPr>
  <dimension ref="B1:W62"/>
  <sheetViews>
    <sheetView showGridLines="0" topLeftCell="A35" zoomScaleNormal="100" workbookViewId="0">
      <selection activeCell="I57" sqref="I57"/>
    </sheetView>
  </sheetViews>
  <sheetFormatPr defaultColWidth="12.5703125" defaultRowHeight="15" customHeight="1"/>
  <cols>
    <col min="1" max="1" width="1.7109375" customWidth="1"/>
    <col min="2" max="2" width="64.140625" bestFit="1" customWidth="1"/>
    <col min="3" max="3" width="15.5703125" bestFit="1" customWidth="1"/>
    <col min="4" max="4" width="7.7109375" customWidth="1"/>
    <col min="5" max="5" width="9.85546875" bestFit="1" customWidth="1"/>
    <col min="6" max="6" width="7.28515625" customWidth="1"/>
    <col min="7" max="7" width="9.140625" bestFit="1" customWidth="1"/>
    <col min="8" max="8" width="7.140625" customWidth="1"/>
    <col min="9" max="9" width="9.140625" bestFit="1" customWidth="1"/>
    <col min="10" max="10" width="6.85546875" customWidth="1"/>
    <col min="11" max="11" width="9.140625" bestFit="1" customWidth="1"/>
    <col min="12" max="12" width="7" customWidth="1"/>
    <col min="13" max="13" width="9.140625" bestFit="1" customWidth="1"/>
    <col min="14" max="14" width="7" customWidth="1"/>
    <col min="15" max="15" width="9.140625" bestFit="1" customWidth="1"/>
    <col min="16" max="16" width="6.85546875" customWidth="1"/>
    <col min="17" max="17" width="9.140625" bestFit="1" customWidth="1"/>
    <col min="18" max="18" width="6.85546875" customWidth="1"/>
    <col min="19" max="19" width="9.140625" bestFit="1" customWidth="1"/>
    <col min="20" max="20" width="6.7109375" customWidth="1"/>
    <col min="21" max="21" width="9.140625" bestFit="1" customWidth="1"/>
    <col min="22" max="22" width="7.140625" customWidth="1"/>
    <col min="23" max="23" width="10.140625" bestFit="1" customWidth="1"/>
  </cols>
  <sheetData>
    <row r="1" spans="2:23" ht="15.75" customHeight="1">
      <c r="B1" s="139" t="s">
        <v>0</v>
      </c>
      <c r="C1" s="141"/>
      <c r="D1" s="142"/>
      <c r="E1" s="143"/>
      <c r="F1" s="144"/>
      <c r="G1" s="143"/>
      <c r="H1" s="144"/>
      <c r="I1" s="143"/>
      <c r="J1" s="145"/>
      <c r="K1" s="146"/>
      <c r="L1" s="147"/>
      <c r="M1" s="146"/>
      <c r="N1" s="147"/>
      <c r="O1" s="146"/>
      <c r="P1" s="147"/>
      <c r="Q1" s="146"/>
      <c r="R1" s="147"/>
      <c r="S1" s="146"/>
      <c r="T1" s="147"/>
      <c r="U1" s="146"/>
      <c r="V1" s="147"/>
      <c r="W1" s="148"/>
    </row>
    <row r="2" spans="2:23" ht="15.75" customHeight="1">
      <c r="B2" s="140" t="s">
        <v>1</v>
      </c>
      <c r="C2" s="149"/>
      <c r="D2" s="150"/>
      <c r="E2" s="149"/>
      <c r="F2" s="151"/>
      <c r="G2" s="152"/>
      <c r="H2" s="153" t="s">
        <v>2</v>
      </c>
      <c r="I2" s="152"/>
      <c r="J2" s="151"/>
      <c r="K2" s="65"/>
      <c r="L2" s="154"/>
      <c r="M2" s="65"/>
      <c r="N2" s="154"/>
      <c r="O2" s="65"/>
      <c r="P2" s="154"/>
      <c r="Q2" s="65"/>
      <c r="R2" s="154"/>
      <c r="S2" s="65"/>
      <c r="T2" s="154"/>
      <c r="U2" s="65"/>
      <c r="V2" s="154"/>
      <c r="W2" s="155"/>
    </row>
    <row r="3" spans="2:23" ht="15.75" customHeight="1" thickBot="1">
      <c r="B3" s="261"/>
      <c r="C3" s="149"/>
      <c r="D3" s="150"/>
      <c r="E3" s="149"/>
      <c r="F3" s="262"/>
      <c r="G3" s="149"/>
      <c r="H3" s="262"/>
      <c r="I3" s="149"/>
      <c r="J3" s="262"/>
      <c r="K3" s="65"/>
      <c r="L3" s="154"/>
      <c r="M3" s="65"/>
      <c r="N3" s="154"/>
      <c r="O3" s="65"/>
      <c r="P3" s="154"/>
      <c r="Q3" s="65"/>
      <c r="R3" s="154"/>
      <c r="S3" s="65"/>
      <c r="T3" s="154"/>
      <c r="U3" s="65"/>
      <c r="V3" s="154"/>
      <c r="W3" s="155"/>
    </row>
    <row r="4" spans="2:23" ht="15.75" customHeight="1" thickTop="1">
      <c r="B4" s="156" t="s">
        <v>3</v>
      </c>
      <c r="C4" s="157" t="s">
        <v>4</v>
      </c>
      <c r="D4" s="158" t="s">
        <v>5</v>
      </c>
      <c r="E4" s="157" t="s">
        <v>6</v>
      </c>
      <c r="F4" s="158" t="s">
        <v>5</v>
      </c>
      <c r="G4" s="157" t="s">
        <v>7</v>
      </c>
      <c r="H4" s="158" t="s">
        <v>5</v>
      </c>
      <c r="I4" s="157" t="s">
        <v>8</v>
      </c>
      <c r="J4" s="158" t="s">
        <v>5</v>
      </c>
      <c r="K4" s="157" t="s">
        <v>9</v>
      </c>
      <c r="L4" s="158" t="s">
        <v>5</v>
      </c>
      <c r="M4" s="157" t="s">
        <v>10</v>
      </c>
      <c r="N4" s="158" t="s">
        <v>5</v>
      </c>
      <c r="O4" s="157" t="s">
        <v>11</v>
      </c>
      <c r="P4" s="158" t="s">
        <v>5</v>
      </c>
      <c r="Q4" s="157" t="s">
        <v>12</v>
      </c>
      <c r="R4" s="158" t="s">
        <v>5</v>
      </c>
      <c r="S4" s="157" t="s">
        <v>13</v>
      </c>
      <c r="T4" s="158" t="s">
        <v>5</v>
      </c>
      <c r="U4" s="157" t="s">
        <v>14</v>
      </c>
      <c r="V4" s="158" t="s">
        <v>5</v>
      </c>
      <c r="W4" s="159" t="s">
        <v>15</v>
      </c>
    </row>
    <row r="5" spans="2:23" ht="15.75" customHeight="1">
      <c r="B5" s="40" t="s">
        <v>16</v>
      </c>
      <c r="C5" s="160">
        <f>'ENTRADA DE DATOS'!E6</f>
        <v>2</v>
      </c>
      <c r="D5" s="45"/>
      <c r="E5" s="160">
        <f>C5</f>
        <v>2</v>
      </c>
      <c r="F5" s="161"/>
      <c r="G5" s="160">
        <f t="shared" ref="G5:U5" si="0">E5</f>
        <v>2</v>
      </c>
      <c r="H5" s="161"/>
      <c r="I5" s="160">
        <f t="shared" si="0"/>
        <v>2</v>
      </c>
      <c r="J5" s="161"/>
      <c r="K5" s="160">
        <f t="shared" si="0"/>
        <v>2</v>
      </c>
      <c r="L5" s="161"/>
      <c r="M5" s="160">
        <f t="shared" si="0"/>
        <v>2</v>
      </c>
      <c r="N5" s="161"/>
      <c r="O5" s="160">
        <f t="shared" si="0"/>
        <v>2</v>
      </c>
      <c r="P5" s="161"/>
      <c r="Q5" s="160">
        <f t="shared" si="0"/>
        <v>2</v>
      </c>
      <c r="R5" s="161"/>
      <c r="S5" s="160">
        <f t="shared" si="0"/>
        <v>2</v>
      </c>
      <c r="T5" s="161"/>
      <c r="U5" s="160">
        <f t="shared" si="0"/>
        <v>2</v>
      </c>
      <c r="V5" s="161"/>
      <c r="W5" s="38"/>
    </row>
    <row r="6" spans="2:23" ht="15.75" customHeight="1">
      <c r="B6" s="40" t="s">
        <v>17</v>
      </c>
      <c r="C6" s="160">
        <f>'ENTRADA DE DATOS'!E7</f>
        <v>365</v>
      </c>
      <c r="D6" s="45"/>
      <c r="E6" s="160">
        <f>C6</f>
        <v>365</v>
      </c>
      <c r="F6" s="161"/>
      <c r="G6" s="160">
        <f>E6</f>
        <v>365</v>
      </c>
      <c r="H6" s="161"/>
      <c r="I6" s="160">
        <f>G6</f>
        <v>365</v>
      </c>
      <c r="J6" s="161"/>
      <c r="K6" s="160">
        <f>I6</f>
        <v>365</v>
      </c>
      <c r="L6" s="161"/>
      <c r="M6" s="160">
        <f>K6</f>
        <v>365</v>
      </c>
      <c r="N6" s="161"/>
      <c r="O6" s="160">
        <f>M6</f>
        <v>365</v>
      </c>
      <c r="P6" s="161"/>
      <c r="Q6" s="160">
        <f>O6</f>
        <v>365</v>
      </c>
      <c r="R6" s="161"/>
      <c r="S6" s="160">
        <f>Q6</f>
        <v>365</v>
      </c>
      <c r="T6" s="161"/>
      <c r="U6" s="160">
        <f>S6</f>
        <v>365</v>
      </c>
      <c r="V6" s="161"/>
      <c r="W6" s="38"/>
    </row>
    <row r="7" spans="2:23" ht="15.75" customHeight="1">
      <c r="B7" s="40" t="s">
        <v>18</v>
      </c>
      <c r="C7" s="47">
        <f>C5*C6</f>
        <v>730</v>
      </c>
      <c r="D7" s="45"/>
      <c r="E7" s="47">
        <f>E5*E6</f>
        <v>730</v>
      </c>
      <c r="F7" s="162"/>
      <c r="G7" s="47">
        <f>G5*G6</f>
        <v>730</v>
      </c>
      <c r="H7" s="162"/>
      <c r="I7" s="47">
        <f>I5*I6</f>
        <v>730</v>
      </c>
      <c r="J7" s="162"/>
      <c r="K7" s="47">
        <f>K5*K6</f>
        <v>730</v>
      </c>
      <c r="L7" s="162"/>
      <c r="M7" s="47">
        <f>M5*M6</f>
        <v>730</v>
      </c>
      <c r="N7" s="162"/>
      <c r="O7" s="47">
        <f>O5*O6</f>
        <v>730</v>
      </c>
      <c r="P7" s="162"/>
      <c r="Q7" s="47">
        <f>Q5*Q6</f>
        <v>730</v>
      </c>
      <c r="R7" s="162"/>
      <c r="S7" s="47">
        <f>S5*S6</f>
        <v>730</v>
      </c>
      <c r="T7" s="162"/>
      <c r="U7" s="47">
        <f>U5*U6</f>
        <v>730</v>
      </c>
      <c r="V7" s="162"/>
      <c r="W7" s="38"/>
    </row>
    <row r="8" spans="2:23" ht="15.75" customHeight="1">
      <c r="B8" s="40" t="s">
        <v>19</v>
      </c>
      <c r="C8" s="48">
        <f>'ENTRADA DE DATOS'!E8</f>
        <v>0.65</v>
      </c>
      <c r="D8" s="49"/>
      <c r="E8" s="48">
        <f>C8+'ENTRADA DE DATOS'!$H$8</f>
        <v>0.67</v>
      </c>
      <c r="F8" s="50"/>
      <c r="G8" s="48">
        <f>E8+'ENTRADA DE DATOS'!$H$8</f>
        <v>0.69000000000000006</v>
      </c>
      <c r="H8" s="50"/>
      <c r="I8" s="48">
        <f>G8+'ENTRADA DE DATOS'!$H$8</f>
        <v>0.71000000000000008</v>
      </c>
      <c r="J8" s="50"/>
      <c r="K8" s="48">
        <f>I8+'ENTRADA DE DATOS'!$H$8</f>
        <v>0.73000000000000009</v>
      </c>
      <c r="L8" s="50"/>
      <c r="M8" s="48">
        <f>K8+'ENTRADA DE DATOS'!$H$8</f>
        <v>0.75000000000000011</v>
      </c>
      <c r="N8" s="50"/>
      <c r="O8" s="48">
        <f>M8+'ENTRADA DE DATOS'!$H$8</f>
        <v>0.77000000000000013</v>
      </c>
      <c r="P8" s="50"/>
      <c r="Q8" s="48">
        <f>O8+'ENTRADA DE DATOS'!$H$8</f>
        <v>0.79000000000000015</v>
      </c>
      <c r="R8" s="50"/>
      <c r="S8" s="48">
        <f>Q8+'ENTRADA DE DATOS'!$H$8</f>
        <v>0.81000000000000016</v>
      </c>
      <c r="T8" s="50"/>
      <c r="U8" s="48">
        <f>S8+'ENTRADA DE DATOS'!$H$8</f>
        <v>0.83000000000000018</v>
      </c>
      <c r="V8" s="162"/>
      <c r="W8" s="38"/>
    </row>
    <row r="9" spans="2:23" ht="15.75" customHeight="1">
      <c r="B9" s="40" t="s">
        <v>20</v>
      </c>
      <c r="C9" s="47">
        <f>C7*C8</f>
        <v>474.5</v>
      </c>
      <c r="D9" s="45"/>
      <c r="E9" s="47">
        <f>E7*E8</f>
        <v>489.1</v>
      </c>
      <c r="F9" s="162"/>
      <c r="G9" s="47">
        <f>G7*G8</f>
        <v>503.70000000000005</v>
      </c>
      <c r="H9" s="162"/>
      <c r="I9" s="47">
        <f>I7*I8</f>
        <v>518.30000000000007</v>
      </c>
      <c r="J9" s="162"/>
      <c r="K9" s="47">
        <f>K7*K8</f>
        <v>532.90000000000009</v>
      </c>
      <c r="L9" s="162"/>
      <c r="M9" s="47">
        <f>M7*M8</f>
        <v>547.50000000000011</v>
      </c>
      <c r="N9" s="162"/>
      <c r="O9" s="47">
        <f>O7*O8</f>
        <v>562.10000000000014</v>
      </c>
      <c r="P9" s="162"/>
      <c r="Q9" s="47">
        <f>Q7*Q8</f>
        <v>576.70000000000016</v>
      </c>
      <c r="R9" s="162"/>
      <c r="S9" s="47">
        <f>S7*S8</f>
        <v>591.30000000000007</v>
      </c>
      <c r="T9" s="162"/>
      <c r="U9" s="47">
        <f>U7*U8</f>
        <v>605.90000000000009</v>
      </c>
      <c r="V9" s="162"/>
      <c r="W9" s="38"/>
    </row>
    <row r="10" spans="2:23" ht="15.75" customHeight="1">
      <c r="B10" s="40" t="s">
        <v>118</v>
      </c>
      <c r="C10" s="163">
        <f>C11/68*100</f>
        <v>558.82352941176464</v>
      </c>
      <c r="D10" s="45"/>
      <c r="E10" s="163">
        <f>E11/68*100</f>
        <v>570</v>
      </c>
      <c r="F10" s="45"/>
      <c r="G10" s="163">
        <f>G11/68*100</f>
        <v>581.4</v>
      </c>
      <c r="H10" s="45"/>
      <c r="I10" s="163">
        <f>I11/68*100</f>
        <v>593.02800000000002</v>
      </c>
      <c r="J10" s="45"/>
      <c r="K10" s="163">
        <f>K11/68*100</f>
        <v>604.88855999999998</v>
      </c>
      <c r="L10" s="45"/>
      <c r="M10" s="163">
        <f>M11/68*100</f>
        <v>616.9863312</v>
      </c>
      <c r="N10" s="45"/>
      <c r="O10" s="163">
        <f>O11/68*100</f>
        <v>629.32605782400003</v>
      </c>
      <c r="P10" s="45"/>
      <c r="Q10" s="163">
        <f>Q11/68*100</f>
        <v>641.91257898048002</v>
      </c>
      <c r="R10" s="45"/>
      <c r="S10" s="163">
        <f>S11/68*100</f>
        <v>654.75083056008964</v>
      </c>
      <c r="T10" s="45"/>
      <c r="U10" s="163">
        <f>U11/68*100</f>
        <v>667.84584717129144</v>
      </c>
      <c r="V10" s="45"/>
      <c r="W10" s="38"/>
    </row>
    <row r="11" spans="2:23" ht="15.75" customHeight="1">
      <c r="B11" s="40" t="s">
        <v>119</v>
      </c>
      <c r="C11" s="164">
        <f>'ENTRADA DE DATOS'!E9</f>
        <v>380</v>
      </c>
      <c r="D11" s="49"/>
      <c r="E11" s="164">
        <f>C11+(C11*'ENTRADA DE DATOS'!$H$9)</f>
        <v>387.6</v>
      </c>
      <c r="F11" s="49"/>
      <c r="G11" s="164">
        <f>E11+(E11*'ENTRADA DE DATOS'!$H$9)</f>
        <v>395.35200000000003</v>
      </c>
      <c r="H11" s="49"/>
      <c r="I11" s="164">
        <f>G11+(G11*'ENTRADA DE DATOS'!$H$9)</f>
        <v>403.25904000000003</v>
      </c>
      <c r="J11" s="49"/>
      <c r="K11" s="164">
        <f>I11+(I11*'ENTRADA DE DATOS'!$H$9)</f>
        <v>411.32422080000003</v>
      </c>
      <c r="L11" s="49"/>
      <c r="M11" s="164">
        <f>K11+(K11*'ENTRADA DE DATOS'!$H$9)</f>
        <v>419.55070521600004</v>
      </c>
      <c r="N11" s="49"/>
      <c r="O11" s="164">
        <f>M11+(M11*'ENTRADA DE DATOS'!$H$9)</f>
        <v>427.94171932032003</v>
      </c>
      <c r="P11" s="49"/>
      <c r="Q11" s="164">
        <f>O11+(O11*'ENTRADA DE DATOS'!$H$9)</f>
        <v>436.50055370672641</v>
      </c>
      <c r="R11" s="49"/>
      <c r="S11" s="164">
        <f>Q11+(Q11*'ENTRADA DE DATOS'!$H$9)</f>
        <v>445.23056478086096</v>
      </c>
      <c r="T11" s="49"/>
      <c r="U11" s="164">
        <f>S11+(S11*'ENTRADA DE DATOS'!$H$9)</f>
        <v>454.13517607647816</v>
      </c>
      <c r="V11" s="45"/>
      <c r="W11" s="38"/>
    </row>
    <row r="12" spans="2:23" ht="15.75" customHeight="1">
      <c r="B12" s="40" t="s">
        <v>120</v>
      </c>
      <c r="C12" s="163">
        <f>C11*C8</f>
        <v>247</v>
      </c>
      <c r="D12" s="165"/>
      <c r="E12" s="163">
        <f>E11*E8</f>
        <v>259.69200000000001</v>
      </c>
      <c r="F12" s="165"/>
      <c r="G12" s="163">
        <f>G11*G8</f>
        <v>272.79288000000003</v>
      </c>
      <c r="H12" s="165"/>
      <c r="I12" s="163">
        <f>I11*I8</f>
        <v>286.31391840000003</v>
      </c>
      <c r="J12" s="165"/>
      <c r="K12" s="163">
        <f>K11*K8</f>
        <v>300.26668118400005</v>
      </c>
      <c r="L12" s="165"/>
      <c r="M12" s="163">
        <f>M11*M8</f>
        <v>314.66302891200007</v>
      </c>
      <c r="N12" s="165"/>
      <c r="O12" s="163">
        <f>O11*O8</f>
        <v>329.5151238766465</v>
      </c>
      <c r="P12" s="165"/>
      <c r="Q12" s="163">
        <f>Q11*Q8</f>
        <v>344.83543742831392</v>
      </c>
      <c r="R12" s="165"/>
      <c r="S12" s="163">
        <f>S11*S8</f>
        <v>360.63675747249744</v>
      </c>
      <c r="T12" s="165"/>
      <c r="U12" s="163">
        <f>U11*U8</f>
        <v>376.93219614347697</v>
      </c>
      <c r="V12" s="165"/>
      <c r="W12" s="38"/>
    </row>
    <row r="13" spans="2:23" ht="15.75" customHeight="1">
      <c r="B13" s="40" t="s">
        <v>121</v>
      </c>
      <c r="C13" s="47">
        <f>'ENTRADA DE DATOS'!E11*'ENTRADA DE DATOS'!E10*12</f>
        <v>1854</v>
      </c>
      <c r="D13" s="45"/>
      <c r="E13" s="47">
        <f>C13+(C13*'ENTRADA DE DATOS'!$H$11)</f>
        <v>1872.54</v>
      </c>
      <c r="F13" s="45"/>
      <c r="G13" s="47">
        <f>E13+(E13*'ENTRADA DE DATOS'!$H$11)</f>
        <v>1891.2654</v>
      </c>
      <c r="H13" s="45"/>
      <c r="I13" s="47">
        <f>G13+(G13*'ENTRADA DE DATOS'!$H$11)</f>
        <v>1910.178054</v>
      </c>
      <c r="J13" s="45"/>
      <c r="K13" s="47">
        <f>I13+(I13*'ENTRADA DE DATOS'!$H$11)</f>
        <v>1929.2798345399999</v>
      </c>
      <c r="L13" s="45"/>
      <c r="M13" s="47">
        <f>K13+(K13*'ENTRADA DE DATOS'!$H$11)</f>
        <v>1948.5726328853998</v>
      </c>
      <c r="N13" s="45"/>
      <c r="O13" s="47">
        <f>M13+(M13*'ENTRADA DE DATOS'!$H$11)</f>
        <v>1968.0583592142539</v>
      </c>
      <c r="P13" s="45"/>
      <c r="Q13" s="47">
        <f>O13+(O13*'ENTRADA DE DATOS'!$H$11)</f>
        <v>1987.7389428063964</v>
      </c>
      <c r="R13" s="45"/>
      <c r="S13" s="47">
        <f>Q13+(Q13*'ENTRADA DE DATOS'!$H$11)</f>
        <v>2007.6163322344603</v>
      </c>
      <c r="T13" s="45"/>
      <c r="U13" s="47">
        <f>S13+(S13*'ENTRADA DE DATOS'!$H$11)</f>
        <v>2027.6924955568049</v>
      </c>
      <c r="V13" s="45"/>
      <c r="W13" s="44"/>
    </row>
    <row r="14" spans="2:23" ht="15.75" customHeight="1">
      <c r="B14" s="91"/>
      <c r="C14" s="166"/>
      <c r="D14" s="51"/>
      <c r="E14" s="167"/>
      <c r="F14" s="52"/>
      <c r="G14" s="167"/>
      <c r="H14" s="52"/>
      <c r="I14" s="167"/>
      <c r="J14" s="52"/>
      <c r="K14" s="167"/>
      <c r="L14" s="52"/>
      <c r="M14" s="167"/>
      <c r="N14" s="52"/>
      <c r="O14" s="167"/>
      <c r="P14" s="52"/>
      <c r="Q14" s="167"/>
      <c r="R14" s="52"/>
      <c r="S14" s="167"/>
      <c r="T14" s="52"/>
      <c r="U14" s="167"/>
      <c r="V14" s="52"/>
      <c r="W14" s="44"/>
    </row>
    <row r="15" spans="2:23" ht="15.75" customHeight="1">
      <c r="B15" s="168" t="s">
        <v>27</v>
      </c>
      <c r="C15" s="169">
        <f>(C11*C9)</f>
        <v>180310</v>
      </c>
      <c r="D15" s="170"/>
      <c r="E15" s="169">
        <f>(E11*E9)</f>
        <v>189575.16000000003</v>
      </c>
      <c r="F15" s="170"/>
      <c r="G15" s="169">
        <f>(G11*G9)</f>
        <v>199138.80240000004</v>
      </c>
      <c r="H15" s="170"/>
      <c r="I15" s="169">
        <f>(I11*I9)</f>
        <v>209009.16043200003</v>
      </c>
      <c r="J15" s="170"/>
      <c r="K15" s="169">
        <f>(K11*K9)</f>
        <v>219194.67726432005</v>
      </c>
      <c r="L15" s="170"/>
      <c r="M15" s="169">
        <f>(M11*M9)</f>
        <v>229704.01110576006</v>
      </c>
      <c r="N15" s="170"/>
      <c r="O15" s="169">
        <f>(O11*O9)</f>
        <v>240546.04042995194</v>
      </c>
      <c r="P15" s="170"/>
      <c r="Q15" s="169">
        <f>(Q11*Q9)</f>
        <v>251729.8693226692</v>
      </c>
      <c r="R15" s="170"/>
      <c r="S15" s="169">
        <f>(S11*S9)</f>
        <v>263264.8329549231</v>
      </c>
      <c r="T15" s="170"/>
      <c r="U15" s="169">
        <f>(U11*U9)</f>
        <v>275160.50318473816</v>
      </c>
      <c r="V15" s="170"/>
      <c r="W15" s="171">
        <f>SUM(C15,E15,G15,I15,K15,M15,O15,Q15,S15,U15)</f>
        <v>2257633.0570943626</v>
      </c>
    </row>
    <row r="16" spans="2:23" s="56" customFormat="1" ht="15.75" customHeight="1">
      <c r="B16" s="172" t="s">
        <v>28</v>
      </c>
      <c r="C16" s="53"/>
      <c r="D16" s="54"/>
      <c r="E16" s="53"/>
      <c r="F16" s="54"/>
      <c r="G16" s="53"/>
      <c r="H16" s="54"/>
      <c r="I16" s="53"/>
      <c r="J16" s="54"/>
      <c r="K16" s="53"/>
      <c r="L16" s="54"/>
      <c r="M16" s="53"/>
      <c r="N16" s="54"/>
      <c r="O16" s="53"/>
      <c r="P16" s="54"/>
      <c r="Q16" s="53"/>
      <c r="R16" s="54"/>
      <c r="S16" s="53"/>
      <c r="T16" s="54"/>
      <c r="U16" s="53"/>
      <c r="V16" s="54"/>
      <c r="W16" s="55"/>
    </row>
    <row r="17" spans="2:23" ht="15.75" customHeight="1">
      <c r="B17" s="40" t="s">
        <v>122</v>
      </c>
      <c r="C17" s="47">
        <f>C15*D17</f>
        <v>180310</v>
      </c>
      <c r="D17" s="52">
        <v>1</v>
      </c>
      <c r="E17" s="47">
        <f>E15*F17</f>
        <v>189575.16000000003</v>
      </c>
      <c r="F17" s="52">
        <v>1</v>
      </c>
      <c r="G17" s="47">
        <f>G15*H17</f>
        <v>199138.80240000004</v>
      </c>
      <c r="H17" s="52">
        <v>1</v>
      </c>
      <c r="I17" s="47">
        <f>I15*J17</f>
        <v>209009.16043200003</v>
      </c>
      <c r="J17" s="52">
        <v>1</v>
      </c>
      <c r="K17" s="47">
        <f>K15*L17</f>
        <v>219194.67726432005</v>
      </c>
      <c r="L17" s="52">
        <v>1</v>
      </c>
      <c r="M17" s="47">
        <f>M15*N17</f>
        <v>229704.01110576006</v>
      </c>
      <c r="N17" s="52">
        <v>1</v>
      </c>
      <c r="O17" s="47">
        <f>O15*P17</f>
        <v>240546.04042995194</v>
      </c>
      <c r="P17" s="52">
        <v>1</v>
      </c>
      <c r="Q17" s="47">
        <f>Q15*R17</f>
        <v>251729.8693226692</v>
      </c>
      <c r="R17" s="52">
        <v>1</v>
      </c>
      <c r="S17" s="47">
        <f>S15*T17</f>
        <v>263264.8329549231</v>
      </c>
      <c r="T17" s="52">
        <v>1</v>
      </c>
      <c r="U17" s="47">
        <f>U15*V17</f>
        <v>275160.50318473816</v>
      </c>
      <c r="V17" s="52">
        <v>1</v>
      </c>
      <c r="W17" s="62">
        <f t="shared" ref="W17:W19" si="1">SUM(C17,E17,G17,I17,K17,M17,O17,Q17,S17,U17)</f>
        <v>2257633.0570943626</v>
      </c>
    </row>
    <row r="18" spans="2:23" ht="15.75" customHeight="1">
      <c r="B18" s="79"/>
      <c r="C18" s="72"/>
      <c r="D18" s="90"/>
      <c r="E18" s="72"/>
      <c r="F18" s="90"/>
      <c r="G18" s="72"/>
      <c r="H18" s="90"/>
      <c r="I18" s="72"/>
      <c r="J18" s="90"/>
      <c r="K18" s="72"/>
      <c r="L18" s="90"/>
      <c r="M18" s="72"/>
      <c r="N18" s="90"/>
      <c r="O18" s="72"/>
      <c r="P18" s="90"/>
      <c r="Q18" s="72"/>
      <c r="R18" s="90"/>
      <c r="S18" s="72"/>
      <c r="T18" s="90"/>
      <c r="U18" s="72"/>
      <c r="V18" s="90"/>
      <c r="W18" s="116"/>
    </row>
    <row r="19" spans="2:23" ht="15.75" customHeight="1">
      <c r="B19" s="168" t="s">
        <v>35</v>
      </c>
      <c r="C19" s="173">
        <f>C18+C17</f>
        <v>180310</v>
      </c>
      <c r="D19" s="174">
        <f>C19/C15</f>
        <v>1</v>
      </c>
      <c r="E19" s="173">
        <f>E18+E17</f>
        <v>189575.16000000003</v>
      </c>
      <c r="F19" s="174">
        <f>E19/E15</f>
        <v>1</v>
      </c>
      <c r="G19" s="173">
        <f>G18+G17</f>
        <v>199138.80240000004</v>
      </c>
      <c r="H19" s="174">
        <f>G19/G15</f>
        <v>1</v>
      </c>
      <c r="I19" s="173">
        <f>I18+I17</f>
        <v>209009.16043200003</v>
      </c>
      <c r="J19" s="174">
        <f>I19/I15</f>
        <v>1</v>
      </c>
      <c r="K19" s="173">
        <f>K18+K17</f>
        <v>219194.67726432005</v>
      </c>
      <c r="L19" s="174">
        <f>K19/K15</f>
        <v>1</v>
      </c>
      <c r="M19" s="173">
        <f>M18+M17</f>
        <v>229704.01110576006</v>
      </c>
      <c r="N19" s="174">
        <f>M19/M15</f>
        <v>1</v>
      </c>
      <c r="O19" s="173">
        <f>O18+O17</f>
        <v>240546.04042995194</v>
      </c>
      <c r="P19" s="174">
        <f>O19/O15</f>
        <v>1</v>
      </c>
      <c r="Q19" s="173">
        <f>Q18+Q17</f>
        <v>251729.8693226692</v>
      </c>
      <c r="R19" s="174">
        <f>Q19/Q15</f>
        <v>1</v>
      </c>
      <c r="S19" s="173">
        <f>S18+S17</f>
        <v>263264.8329549231</v>
      </c>
      <c r="T19" s="174">
        <f>S19/S15</f>
        <v>1</v>
      </c>
      <c r="U19" s="173">
        <f>U18+U17</f>
        <v>275160.50318473816</v>
      </c>
      <c r="V19" s="174">
        <f>U19/U15</f>
        <v>1</v>
      </c>
      <c r="W19" s="175">
        <f t="shared" si="1"/>
        <v>2257633.0570943626</v>
      </c>
    </row>
    <row r="20" spans="2:23" ht="15.75" customHeight="1" thickBot="1">
      <c r="B20" s="58"/>
      <c r="C20" s="59"/>
      <c r="D20" s="60"/>
      <c r="E20" s="59"/>
      <c r="F20" s="60"/>
      <c r="G20" s="59"/>
      <c r="H20" s="60"/>
      <c r="I20" s="59"/>
      <c r="J20" s="60"/>
      <c r="K20" s="59"/>
      <c r="L20" s="60"/>
      <c r="M20" s="59"/>
      <c r="N20" s="60"/>
      <c r="O20" s="59"/>
      <c r="P20" s="60"/>
      <c r="Q20" s="59"/>
      <c r="R20" s="60"/>
      <c r="S20" s="59"/>
      <c r="T20" s="60"/>
      <c r="U20" s="59"/>
      <c r="V20" s="60"/>
      <c r="W20" s="61"/>
    </row>
    <row r="21" spans="2:23" s="56" customFormat="1" ht="15.75" customHeight="1">
      <c r="B21" s="176" t="s">
        <v>28</v>
      </c>
      <c r="C21" s="63"/>
      <c r="D21" s="250" t="s">
        <v>36</v>
      </c>
      <c r="E21" s="251"/>
      <c r="F21" s="250" t="s">
        <v>36</v>
      </c>
      <c r="G21" s="251"/>
      <c r="H21" s="250" t="s">
        <v>36</v>
      </c>
      <c r="I21" s="251"/>
      <c r="J21" s="250" t="s">
        <v>36</v>
      </c>
      <c r="K21" s="251"/>
      <c r="L21" s="250" t="s">
        <v>36</v>
      </c>
      <c r="M21" s="251"/>
      <c r="N21" s="250" t="s">
        <v>36</v>
      </c>
      <c r="O21" s="251"/>
      <c r="P21" s="250" t="s">
        <v>36</v>
      </c>
      <c r="Q21" s="251"/>
      <c r="R21" s="250" t="s">
        <v>36</v>
      </c>
      <c r="S21" s="251"/>
      <c r="T21" s="250" t="s">
        <v>36</v>
      </c>
      <c r="U21" s="251"/>
      <c r="V21" s="250" t="s">
        <v>36</v>
      </c>
      <c r="W21" s="64"/>
    </row>
    <row r="22" spans="2:23" ht="15.75" customHeight="1">
      <c r="B22" s="177" t="s">
        <v>37</v>
      </c>
      <c r="C22" s="70">
        <f>C19</f>
        <v>180310</v>
      </c>
      <c r="D22" s="66">
        <f>C22/C19</f>
        <v>1</v>
      </c>
      <c r="E22" s="70">
        <f>E19</f>
        <v>189575.16000000003</v>
      </c>
      <c r="F22" s="66">
        <f>E22/E19</f>
        <v>1</v>
      </c>
      <c r="G22" s="70">
        <f>G19</f>
        <v>199138.80240000004</v>
      </c>
      <c r="H22" s="66">
        <f>G22/G19</f>
        <v>1</v>
      </c>
      <c r="I22" s="70">
        <f>I19</f>
        <v>209009.16043200003</v>
      </c>
      <c r="J22" s="66">
        <f>I22/I19</f>
        <v>1</v>
      </c>
      <c r="K22" s="70">
        <f>K19</f>
        <v>219194.67726432005</v>
      </c>
      <c r="L22" s="66">
        <f>K22/K19</f>
        <v>1</v>
      </c>
      <c r="M22" s="70">
        <f>M19</f>
        <v>229704.01110576006</v>
      </c>
      <c r="N22" s="66">
        <f>M22/M19</f>
        <v>1</v>
      </c>
      <c r="O22" s="70">
        <f>O19</f>
        <v>240546.04042995194</v>
      </c>
      <c r="P22" s="66">
        <f>O22/O19</f>
        <v>1</v>
      </c>
      <c r="Q22" s="70">
        <f>Q19</f>
        <v>251729.8693226692</v>
      </c>
      <c r="R22" s="66">
        <f>Q22/Q19</f>
        <v>1</v>
      </c>
      <c r="S22" s="70">
        <f>S19</f>
        <v>263264.8329549231</v>
      </c>
      <c r="T22" s="66">
        <f>S22/S19</f>
        <v>1</v>
      </c>
      <c r="U22" s="70">
        <f>U19</f>
        <v>275160.50318473816</v>
      </c>
      <c r="V22" s="66">
        <f>U22/U19</f>
        <v>1</v>
      </c>
      <c r="W22" s="71">
        <f>SUM(C22,E22,G22,I22,K22,M22,O22,Q22,S22,U22)</f>
        <v>2257633.0570943626</v>
      </c>
    </row>
    <row r="23" spans="2:23" ht="15.75" customHeight="1">
      <c r="B23" s="67" t="s">
        <v>38</v>
      </c>
      <c r="C23" s="72">
        <f>C22*D23</f>
        <v>13523.25</v>
      </c>
      <c r="D23" s="4">
        <f>'ENTRADA DE DATOS'!$E$14</f>
        <v>7.4999999999999997E-2</v>
      </c>
      <c r="E23" s="72">
        <f>E22*F23</f>
        <v>14218.137000000002</v>
      </c>
      <c r="F23" s="4">
        <f>D23+'ENTRADA DE DATOS'!$H$14</f>
        <v>7.4999999999999997E-2</v>
      </c>
      <c r="G23" s="72">
        <f>G22*H23</f>
        <v>14935.410180000003</v>
      </c>
      <c r="H23" s="4">
        <f>F23+'ENTRADA DE DATOS'!$H$14</f>
        <v>7.4999999999999997E-2</v>
      </c>
      <c r="I23" s="72">
        <f>I22*J23</f>
        <v>15675.687032400001</v>
      </c>
      <c r="J23" s="4">
        <f>H23+'ENTRADA DE DATOS'!$H$14</f>
        <v>7.4999999999999997E-2</v>
      </c>
      <c r="K23" s="72">
        <f>K22*L23</f>
        <v>16439.600794824004</v>
      </c>
      <c r="L23" s="4">
        <f>J23+'ENTRADA DE DATOS'!$H$14</f>
        <v>7.4999999999999997E-2</v>
      </c>
      <c r="M23" s="72">
        <f>M22*N23</f>
        <v>17227.800832932004</v>
      </c>
      <c r="N23" s="4">
        <f>L23+'ENTRADA DE DATOS'!$H$14</f>
        <v>7.4999999999999997E-2</v>
      </c>
      <c r="O23" s="72">
        <f>O22*P23</f>
        <v>18040.953032246394</v>
      </c>
      <c r="P23" s="4">
        <f>N23+'ENTRADA DE DATOS'!$H$14</f>
        <v>7.4999999999999997E-2</v>
      </c>
      <c r="Q23" s="72">
        <f>Q22*R23</f>
        <v>18879.740199200191</v>
      </c>
      <c r="R23" s="4">
        <f>P23+'ENTRADA DE DATOS'!$H$14</f>
        <v>7.4999999999999997E-2</v>
      </c>
      <c r="S23" s="72">
        <f>S22*T23</f>
        <v>19744.862471619232</v>
      </c>
      <c r="T23" s="4">
        <f>R23+'ENTRADA DE DATOS'!$H$14</f>
        <v>7.4999999999999997E-2</v>
      </c>
      <c r="U23" s="72">
        <f>U22*V23</f>
        <v>20637.037738855361</v>
      </c>
      <c r="V23" s="4">
        <f>T23+'ENTRADA DE DATOS'!$H$14</f>
        <v>7.4999999999999997E-2</v>
      </c>
      <c r="W23" s="73">
        <f>SUM(C23,E23,G23,I23,K23,M23,O23,Q23,S23,U23)</f>
        <v>169322.47928207723</v>
      </c>
    </row>
    <row r="24" spans="2:23" ht="15.75" customHeight="1">
      <c r="B24" s="67" t="s">
        <v>39</v>
      </c>
      <c r="C24" s="74">
        <f>C22*D24</f>
        <v>26144.949999999997</v>
      </c>
      <c r="D24" s="4">
        <f>'ENTRADA DE DATOS'!$E$15</f>
        <v>0.14499999999999999</v>
      </c>
      <c r="E24" s="74">
        <f>E22*F24</f>
        <v>27488.398200000003</v>
      </c>
      <c r="F24" s="4">
        <f>D24+'ENTRADA DE DATOS'!$H$15</f>
        <v>0.14499999999999999</v>
      </c>
      <c r="G24" s="74">
        <f>G22*H24</f>
        <v>28875.126348000005</v>
      </c>
      <c r="H24" s="4">
        <f>F24+'ENTRADA DE DATOS'!$H$15</f>
        <v>0.14499999999999999</v>
      </c>
      <c r="I24" s="74">
        <f>I22*J24</f>
        <v>30306.328262640003</v>
      </c>
      <c r="J24" s="4">
        <f>H24+'ENTRADA DE DATOS'!$H$15</f>
        <v>0.14499999999999999</v>
      </c>
      <c r="K24" s="74">
        <f>K22*L24</f>
        <v>31783.228203326405</v>
      </c>
      <c r="L24" s="4">
        <f>J24+'ENTRADA DE DATOS'!$H$15</f>
        <v>0.14499999999999999</v>
      </c>
      <c r="M24" s="74">
        <f>M22*N24</f>
        <v>33307.081610335204</v>
      </c>
      <c r="N24" s="4">
        <f>L24+'ENTRADA DE DATOS'!$H$15</f>
        <v>0.14499999999999999</v>
      </c>
      <c r="O24" s="74">
        <f>O22*P24</f>
        <v>34879.175862343029</v>
      </c>
      <c r="P24" s="4">
        <f>N24+'ENTRADA DE DATOS'!$H$15</f>
        <v>0.14499999999999999</v>
      </c>
      <c r="Q24" s="74">
        <f>Q22*R24</f>
        <v>36500.831051787034</v>
      </c>
      <c r="R24" s="4">
        <f>P24+'ENTRADA DE DATOS'!$H$15</f>
        <v>0.14499999999999999</v>
      </c>
      <c r="S24" s="74">
        <f>S22*T24</f>
        <v>38173.400778463845</v>
      </c>
      <c r="T24" s="4">
        <f>R24+'ENTRADA DE DATOS'!$H$15</f>
        <v>0.14499999999999999</v>
      </c>
      <c r="U24" s="74">
        <f>U22*V24</f>
        <v>39898.272961787028</v>
      </c>
      <c r="V24" s="4">
        <f>T24+'ENTRADA DE DATOS'!$H$15</f>
        <v>0.14499999999999999</v>
      </c>
      <c r="W24" s="73">
        <f>SUM(C24,E24,G24,I24,K24,M24,O24,Q24,S24,U24)</f>
        <v>327356.79327868257</v>
      </c>
    </row>
    <row r="25" spans="2:23" ht="15.75" customHeight="1">
      <c r="B25" s="168" t="s">
        <v>40</v>
      </c>
      <c r="C25" s="173">
        <f>C22-C24-C23</f>
        <v>140641.79999999999</v>
      </c>
      <c r="D25" s="174">
        <f>C25/C22</f>
        <v>0.77999999999999992</v>
      </c>
      <c r="E25" s="173">
        <f>E22-E24-E23</f>
        <v>147868.62480000005</v>
      </c>
      <c r="F25" s="174">
        <f>E25/E22</f>
        <v>0.78000000000000014</v>
      </c>
      <c r="G25" s="173">
        <f>G22-G24-G23</f>
        <v>155328.26587200002</v>
      </c>
      <c r="H25" s="174">
        <f>G25/G22</f>
        <v>0.77999999999999992</v>
      </c>
      <c r="I25" s="173">
        <f>I22-I24-I23</f>
        <v>163027.14513696003</v>
      </c>
      <c r="J25" s="174">
        <f>I25/I22</f>
        <v>0.78</v>
      </c>
      <c r="K25" s="173">
        <f>K22-K24-K23</f>
        <v>170971.84826616963</v>
      </c>
      <c r="L25" s="174">
        <f>K25/K22</f>
        <v>0.77999999999999992</v>
      </c>
      <c r="M25" s="173">
        <f>M22-M24-M23</f>
        <v>179169.12866249285</v>
      </c>
      <c r="N25" s="174">
        <f>M25/M22</f>
        <v>0.78</v>
      </c>
      <c r="O25" s="173">
        <f>O22-O24-O23</f>
        <v>187625.91153536254</v>
      </c>
      <c r="P25" s="174">
        <f>O25/O22</f>
        <v>0.78000000000000014</v>
      </c>
      <c r="Q25" s="173">
        <f>Q22-Q24-Q23</f>
        <v>196349.29807168196</v>
      </c>
      <c r="R25" s="174">
        <f>Q25/Q22</f>
        <v>0.77999999999999992</v>
      </c>
      <c r="S25" s="173">
        <f>S22-S24-S23</f>
        <v>205346.56970484002</v>
      </c>
      <c r="T25" s="174">
        <f>S25/S22</f>
        <v>0.78</v>
      </c>
      <c r="U25" s="173">
        <f>U22-U24-U23</f>
        <v>214625.19248409575</v>
      </c>
      <c r="V25" s="174">
        <f>U25/U22</f>
        <v>0.77999999999999992</v>
      </c>
      <c r="W25" s="175">
        <f>W22-W24-W23</f>
        <v>1760953.7845336029</v>
      </c>
    </row>
    <row r="26" spans="2:23" ht="15.75" customHeight="1" thickBot="1">
      <c r="B26" s="57"/>
      <c r="C26" s="59"/>
      <c r="D26" s="69"/>
      <c r="E26" s="59"/>
      <c r="F26" s="69"/>
      <c r="G26" s="59"/>
      <c r="H26" s="69"/>
      <c r="I26" s="59"/>
      <c r="J26" s="69"/>
      <c r="K26" s="59"/>
      <c r="L26" s="69"/>
      <c r="M26" s="59"/>
      <c r="N26" s="69"/>
      <c r="O26" s="59"/>
      <c r="P26" s="69"/>
      <c r="Q26" s="59"/>
      <c r="R26" s="69"/>
      <c r="S26" s="59"/>
      <c r="T26" s="69"/>
      <c r="U26" s="59"/>
      <c r="V26" s="69"/>
      <c r="W26" s="59"/>
    </row>
    <row r="27" spans="2:23" ht="15.75" customHeight="1" thickBot="1">
      <c r="B27" s="178" t="s">
        <v>56</v>
      </c>
      <c r="C27" s="75"/>
      <c r="D27" s="76"/>
      <c r="E27" s="75"/>
      <c r="F27" s="76"/>
      <c r="G27" s="75"/>
      <c r="H27" s="76"/>
      <c r="I27" s="75"/>
      <c r="J27" s="76"/>
      <c r="K27" s="75"/>
      <c r="L27" s="76"/>
      <c r="M27" s="75"/>
      <c r="N27" s="76"/>
      <c r="O27" s="75"/>
      <c r="P27" s="76"/>
      <c r="Q27" s="75"/>
      <c r="R27" s="76"/>
      <c r="S27" s="75"/>
      <c r="T27" s="76"/>
      <c r="U27" s="75"/>
      <c r="V27" s="76"/>
      <c r="W27" s="77"/>
    </row>
    <row r="28" spans="2:23" ht="15.75" customHeight="1">
      <c r="B28" s="5" t="s">
        <v>57</v>
      </c>
      <c r="C28" s="72">
        <f>C22*D28</f>
        <v>17129.45</v>
      </c>
      <c r="D28" s="78">
        <f>'ENTRADA DE DATOS'!$E$18</f>
        <v>9.5000000000000001E-2</v>
      </c>
      <c r="E28" s="72">
        <f>E22*F28</f>
        <v>18009.640200000002</v>
      </c>
      <c r="F28" s="78">
        <f>D28+'ENTRADA DE DATOS'!$H$18</f>
        <v>9.5000000000000001E-2</v>
      </c>
      <c r="G28" s="72">
        <f>G22*H28</f>
        <v>18918.186228000006</v>
      </c>
      <c r="H28" s="78">
        <f>F28+'ENTRADA DE DATOS'!$H$18</f>
        <v>9.5000000000000001E-2</v>
      </c>
      <c r="I28" s="72">
        <f>I22*J28</f>
        <v>19855.870241040004</v>
      </c>
      <c r="J28" s="78">
        <f>H28+'ENTRADA DE DATOS'!$H$18</f>
        <v>9.5000000000000001E-2</v>
      </c>
      <c r="K28" s="72">
        <f>K22*L28</f>
        <v>20823.494340110406</v>
      </c>
      <c r="L28" s="78">
        <f>J28+'ENTRADA DE DATOS'!$H$18</f>
        <v>9.5000000000000001E-2</v>
      </c>
      <c r="M28" s="72">
        <f>M22*N28</f>
        <v>21821.881055047204</v>
      </c>
      <c r="N28" s="78">
        <f>L28+'ENTRADA DE DATOS'!$H$18</f>
        <v>9.5000000000000001E-2</v>
      </c>
      <c r="O28" s="72">
        <f>O22*P28</f>
        <v>22851.873840845434</v>
      </c>
      <c r="P28" s="78">
        <f>N28+'ENTRADA DE DATOS'!$H$18</f>
        <v>9.5000000000000001E-2</v>
      </c>
      <c r="Q28" s="72">
        <f>Q22*R28</f>
        <v>23914.337585653575</v>
      </c>
      <c r="R28" s="78">
        <f>P28+'ENTRADA DE DATOS'!$H$18</f>
        <v>9.5000000000000001E-2</v>
      </c>
      <c r="S28" s="72">
        <f>S22*T28</f>
        <v>25010.159130717693</v>
      </c>
      <c r="T28" s="78">
        <f>R28+'ENTRADA DE DATOS'!$H$18</f>
        <v>9.5000000000000001E-2</v>
      </c>
      <c r="U28" s="72">
        <f>U22*V28</f>
        <v>26140.247802550126</v>
      </c>
      <c r="V28" s="78">
        <f>T28+'ENTRADA DE DATOS'!$H$18</f>
        <v>9.5000000000000001E-2</v>
      </c>
      <c r="W28" s="73">
        <f t="shared" ref="W28:W34" si="2">SUM(C28,E28,G28,I28,K28,M28,O28,Q28,S28,U28)</f>
        <v>214475.14042396445</v>
      </c>
    </row>
    <row r="29" spans="2:23" ht="15.75" customHeight="1">
      <c r="B29" s="79" t="s">
        <v>58</v>
      </c>
      <c r="C29" s="72">
        <f>C22*D29</f>
        <v>5409.3</v>
      </c>
      <c r="D29" s="78">
        <f>'ENTRADA DE DATOS'!$E$19</f>
        <v>0.03</v>
      </c>
      <c r="E29" s="72">
        <f>E22*F29</f>
        <v>5687.2548000000006</v>
      </c>
      <c r="F29" s="78">
        <f>D29+'ENTRADA DE DATOS'!$H$19</f>
        <v>0.03</v>
      </c>
      <c r="G29" s="72">
        <f>G22*H29</f>
        <v>5974.1640720000014</v>
      </c>
      <c r="H29" s="78">
        <f>F29+'ENTRADA DE DATOS'!$H$19</f>
        <v>0.03</v>
      </c>
      <c r="I29" s="72">
        <f>I22*J29</f>
        <v>6270.2748129600004</v>
      </c>
      <c r="J29" s="78">
        <f>H29+'ENTRADA DE DATOS'!$H$19</f>
        <v>0.03</v>
      </c>
      <c r="K29" s="72">
        <f>K22*L29</f>
        <v>6575.840317929601</v>
      </c>
      <c r="L29" s="78">
        <f>J29+'ENTRADA DE DATOS'!$H$19</f>
        <v>0.03</v>
      </c>
      <c r="M29" s="72">
        <f>M22*N29</f>
        <v>6891.1203331728011</v>
      </c>
      <c r="N29" s="78">
        <f>L29+'ENTRADA DE DATOS'!$H$19</f>
        <v>0.03</v>
      </c>
      <c r="O29" s="72">
        <f>O22*P29</f>
        <v>7216.3812128985583</v>
      </c>
      <c r="P29" s="78">
        <f>N29+'ENTRADA DE DATOS'!$H$19</f>
        <v>0.03</v>
      </c>
      <c r="Q29" s="72">
        <f>Q22*R29</f>
        <v>7551.8960796800757</v>
      </c>
      <c r="R29" s="78">
        <f>P29+'ENTRADA DE DATOS'!$H$19</f>
        <v>0.03</v>
      </c>
      <c r="S29" s="72">
        <f>S22*T29</f>
        <v>7897.9449886476923</v>
      </c>
      <c r="T29" s="78">
        <f>R29+'ENTRADA DE DATOS'!$H$19</f>
        <v>0.03</v>
      </c>
      <c r="U29" s="72">
        <f>U22*V29</f>
        <v>8254.8150955421443</v>
      </c>
      <c r="V29" s="78">
        <f>T29+'ENTRADA DE DATOS'!$H$19</f>
        <v>0.03</v>
      </c>
      <c r="W29" s="73">
        <f t="shared" si="2"/>
        <v>67728.991712830873</v>
      </c>
    </row>
    <row r="30" spans="2:23" ht="15.75" customHeight="1">
      <c r="B30" s="79" t="s">
        <v>59</v>
      </c>
      <c r="C30" s="72">
        <f>C22*D30</f>
        <v>6310.85</v>
      </c>
      <c r="D30" s="78">
        <f>'ENTRADA DE DATOS'!$E$20</f>
        <v>3.5000000000000003E-2</v>
      </c>
      <c r="E30" s="72">
        <f>E22*F30</f>
        <v>6635.1306000000013</v>
      </c>
      <c r="F30" s="78">
        <f>D30+'ENTRADA DE DATOS'!$H$20</f>
        <v>3.5000000000000003E-2</v>
      </c>
      <c r="G30" s="72">
        <f>G22*H30</f>
        <v>6969.8580840000022</v>
      </c>
      <c r="H30" s="78">
        <f>F30+'ENTRADA DE DATOS'!$H$20</f>
        <v>3.5000000000000003E-2</v>
      </c>
      <c r="I30" s="72">
        <f>I22*J30</f>
        <v>7315.320615120002</v>
      </c>
      <c r="J30" s="78">
        <f>H30+'ENTRADA DE DATOS'!$H$20</f>
        <v>3.5000000000000003E-2</v>
      </c>
      <c r="K30" s="72">
        <f>K22*L30</f>
        <v>7671.8137042512026</v>
      </c>
      <c r="L30" s="78">
        <f>J30+'ENTRADA DE DATOS'!$H$20</f>
        <v>3.5000000000000003E-2</v>
      </c>
      <c r="M30" s="72">
        <f>M22*N30</f>
        <v>8039.6403887016031</v>
      </c>
      <c r="N30" s="78">
        <f>L30+'ENTRADA DE DATOS'!$H$20</f>
        <v>3.5000000000000003E-2</v>
      </c>
      <c r="O30" s="72">
        <f>O22*P30</f>
        <v>8419.111415048319</v>
      </c>
      <c r="P30" s="78">
        <f>N30+'ENTRADA DE DATOS'!$H$20</f>
        <v>3.5000000000000003E-2</v>
      </c>
      <c r="Q30" s="72">
        <f>Q22*R30</f>
        <v>8810.5454262934236</v>
      </c>
      <c r="R30" s="78">
        <f>P30+'ENTRADA DE DATOS'!$H$20</f>
        <v>3.5000000000000003E-2</v>
      </c>
      <c r="S30" s="72">
        <f>S22*T30</f>
        <v>9214.2691534223086</v>
      </c>
      <c r="T30" s="78">
        <f>R30+'ENTRADA DE DATOS'!$H$20</f>
        <v>3.5000000000000003E-2</v>
      </c>
      <c r="U30" s="72">
        <f>U22*V30</f>
        <v>9630.6176114658374</v>
      </c>
      <c r="V30" s="78">
        <f>T30+'ENTRADA DE DATOS'!$H$20</f>
        <v>3.5000000000000003E-2</v>
      </c>
      <c r="W30" s="73">
        <f t="shared" si="2"/>
        <v>79017.1569983027</v>
      </c>
    </row>
    <row r="31" spans="2:23" ht="15.75" customHeight="1">
      <c r="B31" s="79" t="s">
        <v>60</v>
      </c>
      <c r="C31" s="72">
        <f>C22*D31</f>
        <v>9917.0499999999993</v>
      </c>
      <c r="D31" s="78">
        <f>'ENTRADA DE DATOS'!$E$21</f>
        <v>5.5E-2</v>
      </c>
      <c r="E31" s="72">
        <f>E22*F31</f>
        <v>10426.633800000001</v>
      </c>
      <c r="F31" s="78">
        <f>D31+'ENTRADA DE DATOS'!$H$21</f>
        <v>5.5E-2</v>
      </c>
      <c r="G31" s="72">
        <f>G22*H31</f>
        <v>10952.634132000003</v>
      </c>
      <c r="H31" s="78">
        <f>F31+'ENTRADA DE DATOS'!$H$21</f>
        <v>5.5E-2</v>
      </c>
      <c r="I31" s="72">
        <f>I22*J31</f>
        <v>11495.503823760002</v>
      </c>
      <c r="J31" s="78">
        <f>H31+'ENTRADA DE DATOS'!$H$21</f>
        <v>5.5E-2</v>
      </c>
      <c r="K31" s="72">
        <f>K22*L31</f>
        <v>12055.707249537603</v>
      </c>
      <c r="L31" s="78">
        <f>J31+'ENTRADA DE DATOS'!$H$21</f>
        <v>5.5E-2</v>
      </c>
      <c r="M31" s="72">
        <f>M22*N31</f>
        <v>12633.720610816803</v>
      </c>
      <c r="N31" s="78">
        <f>L31+'ENTRADA DE DATOS'!$H$21</f>
        <v>5.5E-2</v>
      </c>
      <c r="O31" s="72">
        <f>O22*P31</f>
        <v>13230.032223647357</v>
      </c>
      <c r="P31" s="78">
        <f>N31+'ENTRADA DE DATOS'!$H$21</f>
        <v>5.5E-2</v>
      </c>
      <c r="Q31" s="72">
        <f>Q22*R31</f>
        <v>13845.142812746806</v>
      </c>
      <c r="R31" s="78">
        <f>P31+'ENTRADA DE DATOS'!$H$21</f>
        <v>5.5E-2</v>
      </c>
      <c r="S31" s="72">
        <f>S22*T31</f>
        <v>14479.56581252077</v>
      </c>
      <c r="T31" s="78">
        <f>R31+'ENTRADA DE DATOS'!$H$21</f>
        <v>5.5E-2</v>
      </c>
      <c r="U31" s="72">
        <f>U22*V31</f>
        <v>15133.827675160599</v>
      </c>
      <c r="V31" s="78">
        <f>T31+'ENTRADA DE DATOS'!$H$21</f>
        <v>5.5E-2</v>
      </c>
      <c r="W31" s="73">
        <f t="shared" si="2"/>
        <v>124169.81814018995</v>
      </c>
    </row>
    <row r="32" spans="2:23" ht="15.75" customHeight="1">
      <c r="B32" s="79" t="s">
        <v>61</v>
      </c>
      <c r="C32" s="72">
        <f>C22*D32</f>
        <v>5409.3</v>
      </c>
      <c r="D32" s="78">
        <f>'ENTRADA DE DATOS'!$E$22</f>
        <v>0.03</v>
      </c>
      <c r="E32" s="72">
        <f>E22*F32</f>
        <v>5687.2548000000006</v>
      </c>
      <c r="F32" s="78">
        <f>D32+'ENTRADA DE DATOS'!$H$22</f>
        <v>0.03</v>
      </c>
      <c r="G32" s="72">
        <f>G22*H32</f>
        <v>5974.1640720000014</v>
      </c>
      <c r="H32" s="78">
        <f>F32+'ENTRADA DE DATOS'!$H$22</f>
        <v>0.03</v>
      </c>
      <c r="I32" s="72">
        <f>I22*J32</f>
        <v>6270.2748129600004</v>
      </c>
      <c r="J32" s="78">
        <f>H32+'ENTRADA DE DATOS'!$H$22</f>
        <v>0.03</v>
      </c>
      <c r="K32" s="72">
        <f>K22*L32</f>
        <v>6575.840317929601</v>
      </c>
      <c r="L32" s="78">
        <f>J32+'ENTRADA DE DATOS'!$H$22</f>
        <v>0.03</v>
      </c>
      <c r="M32" s="72">
        <f>M22*N32</f>
        <v>6891.1203331728011</v>
      </c>
      <c r="N32" s="78">
        <f>L32+'ENTRADA DE DATOS'!$H$22</f>
        <v>0.03</v>
      </c>
      <c r="O32" s="72">
        <f>O22*P32</f>
        <v>7216.3812128985583</v>
      </c>
      <c r="P32" s="78">
        <f>N32+'ENTRADA DE DATOS'!$H$22</f>
        <v>0.03</v>
      </c>
      <c r="Q32" s="72">
        <f>Q22*R32</f>
        <v>7551.8960796800757</v>
      </c>
      <c r="R32" s="78">
        <f>P32+'ENTRADA DE DATOS'!$H$22</f>
        <v>0.03</v>
      </c>
      <c r="S32" s="72">
        <f>S22*T32</f>
        <v>7897.9449886476923</v>
      </c>
      <c r="T32" s="78">
        <f>R32+'ENTRADA DE DATOS'!$H$22</f>
        <v>0.03</v>
      </c>
      <c r="U32" s="72">
        <f>U22*V32</f>
        <v>8254.8150955421443</v>
      </c>
      <c r="V32" s="78">
        <f>T32+'ENTRADA DE DATOS'!$H$22</f>
        <v>0.03</v>
      </c>
      <c r="W32" s="73">
        <f t="shared" si="2"/>
        <v>67728.991712830873</v>
      </c>
    </row>
    <row r="33" spans="2:23" ht="15.75" customHeight="1">
      <c r="B33" s="79" t="s">
        <v>62</v>
      </c>
      <c r="C33" s="72">
        <f>C22*D33</f>
        <v>9015.5</v>
      </c>
      <c r="D33" s="78">
        <f>'ENTRADA DE DATOS'!$E$23</f>
        <v>0.05</v>
      </c>
      <c r="E33" s="72">
        <f>E22*F33</f>
        <v>9478.7580000000016</v>
      </c>
      <c r="F33" s="78">
        <f>D33+'ENTRADA DE DATOS'!$H$23</f>
        <v>0.05</v>
      </c>
      <c r="G33" s="72">
        <f>G22*H33</f>
        <v>9956.9401200000029</v>
      </c>
      <c r="H33" s="78">
        <f>F33+'ENTRADA DE DATOS'!$H$23</f>
        <v>0.05</v>
      </c>
      <c r="I33" s="72">
        <f>I22*J33</f>
        <v>10450.458021600003</v>
      </c>
      <c r="J33" s="78">
        <f>H33+'ENTRADA DE DATOS'!$H$23</f>
        <v>0.05</v>
      </c>
      <c r="K33" s="72">
        <f>K22*L33</f>
        <v>10959.733863216003</v>
      </c>
      <c r="L33" s="78">
        <f>J33+'ENTRADA DE DATOS'!$H$23</f>
        <v>0.05</v>
      </c>
      <c r="M33" s="72">
        <f>M22*N33</f>
        <v>11485.200555288004</v>
      </c>
      <c r="N33" s="78">
        <f>L33+'ENTRADA DE DATOS'!$H$23</f>
        <v>0.05</v>
      </c>
      <c r="O33" s="72">
        <f>O22*P33</f>
        <v>12027.302021497599</v>
      </c>
      <c r="P33" s="78">
        <f>N33+'ENTRADA DE DATOS'!$H$23</f>
        <v>0.05</v>
      </c>
      <c r="Q33" s="72">
        <f>Q22*R33</f>
        <v>12586.493466133461</v>
      </c>
      <c r="R33" s="78">
        <f>P33+'ENTRADA DE DATOS'!$H$23</f>
        <v>0.05</v>
      </c>
      <c r="S33" s="72">
        <f>S22*T33</f>
        <v>13163.241647746156</v>
      </c>
      <c r="T33" s="78">
        <f>R33+'ENTRADA DE DATOS'!$H$23</f>
        <v>0.05</v>
      </c>
      <c r="U33" s="72">
        <f>U22*V33</f>
        <v>13758.02515923691</v>
      </c>
      <c r="V33" s="78">
        <f>T33+'ENTRADA DE DATOS'!$H$23</f>
        <v>0.05</v>
      </c>
      <c r="W33" s="73">
        <f t="shared" si="2"/>
        <v>112881.65285471812</v>
      </c>
    </row>
    <row r="34" spans="2:23" ht="15.75" customHeight="1">
      <c r="B34" s="79" t="s">
        <v>63</v>
      </c>
      <c r="C34" s="72">
        <f>C22*D34</f>
        <v>6130.5400000000009</v>
      </c>
      <c r="D34" s="179">
        <f>'ENTRADA DE DATOS'!$E$24</f>
        <v>3.4000000000000002E-2</v>
      </c>
      <c r="E34" s="72">
        <f>E22*F34</f>
        <v>6445.5554400000019</v>
      </c>
      <c r="F34" s="78">
        <f>D34+'ENTRADA DE DATOS'!$H$24</f>
        <v>3.4000000000000002E-2</v>
      </c>
      <c r="G34" s="72">
        <f>G22*H34</f>
        <v>6770.7192816000024</v>
      </c>
      <c r="H34" s="78">
        <f>F34+'ENTRADA DE DATOS'!$H$24</f>
        <v>3.4000000000000002E-2</v>
      </c>
      <c r="I34" s="72">
        <f>I22*J34</f>
        <v>7106.3114546880015</v>
      </c>
      <c r="J34" s="78">
        <f>H34+'ENTRADA DE DATOS'!$H$24</f>
        <v>3.4000000000000002E-2</v>
      </c>
      <c r="K34" s="72">
        <f>K22*L34</f>
        <v>7452.6190269868821</v>
      </c>
      <c r="L34" s="78">
        <f>J34+'ENTRADA DE DATOS'!$H$24</f>
        <v>3.4000000000000002E-2</v>
      </c>
      <c r="M34" s="72">
        <f>M22*N34</f>
        <v>7809.9363775958427</v>
      </c>
      <c r="N34" s="78">
        <f>L34+'ENTRADA DE DATOS'!$H$24</f>
        <v>3.4000000000000002E-2</v>
      </c>
      <c r="O34" s="72">
        <f>O22*P34</f>
        <v>8178.5653746183671</v>
      </c>
      <c r="P34" s="78">
        <f>N34+'ENTRADA DE DATOS'!$H$24</f>
        <v>3.4000000000000002E-2</v>
      </c>
      <c r="Q34" s="72">
        <f>Q22*R34</f>
        <v>8558.8155569707542</v>
      </c>
      <c r="R34" s="78">
        <f>P34+'ENTRADA DE DATOS'!$H$24</f>
        <v>3.4000000000000002E-2</v>
      </c>
      <c r="S34" s="72">
        <f>S22*T34</f>
        <v>8951.0043204673857</v>
      </c>
      <c r="T34" s="78">
        <f>R34+'ENTRADA DE DATOS'!$H$24</f>
        <v>3.4000000000000002E-2</v>
      </c>
      <c r="U34" s="72">
        <f>U22*V34</f>
        <v>9355.457108281098</v>
      </c>
      <c r="V34" s="78">
        <f>T34+'ENTRADA DE DATOS'!$H$24</f>
        <v>3.4000000000000002E-2</v>
      </c>
      <c r="W34" s="73">
        <f t="shared" si="2"/>
        <v>76759.523941208332</v>
      </c>
    </row>
    <row r="35" spans="2:23" ht="15.75" customHeight="1" thickBot="1">
      <c r="B35" s="168" t="s">
        <v>64</v>
      </c>
      <c r="C35" s="173">
        <f>SUM(C28,C29,C30,C31,C32,C33,C34)</f>
        <v>59321.99</v>
      </c>
      <c r="D35" s="174">
        <f>C35/C22</f>
        <v>0.32900000000000001</v>
      </c>
      <c r="E35" s="173">
        <f>SUM(E28,E29,E30,E31,E32,E33,E34)</f>
        <v>62370.227640000012</v>
      </c>
      <c r="F35" s="174">
        <f>E35/E22</f>
        <v>0.32900000000000001</v>
      </c>
      <c r="G35" s="173">
        <f>SUM(G28,G29,G30,G31,G32,G33,G34)</f>
        <v>65516.66598960002</v>
      </c>
      <c r="H35" s="174">
        <f>G35/G22</f>
        <v>0.32900000000000001</v>
      </c>
      <c r="I35" s="173">
        <f>SUM(I28,I29,I30,I31,I32,I33,I34)</f>
        <v>68764.013782128008</v>
      </c>
      <c r="J35" s="174">
        <f>I35/I22</f>
        <v>0.32899999999999996</v>
      </c>
      <c r="K35" s="173">
        <f>SUM(K28,K29,K30,K31,K32,K33,K34)</f>
        <v>72115.048819961288</v>
      </c>
      <c r="L35" s="174">
        <f>K35/K22</f>
        <v>0.32899999999999996</v>
      </c>
      <c r="M35" s="173">
        <f>SUM(M28,M29,M30,M31,M32,M33,M34)</f>
        <v>75572.619653795075</v>
      </c>
      <c r="N35" s="174">
        <f>M35/M22</f>
        <v>0.32900000000000007</v>
      </c>
      <c r="O35" s="173">
        <f>SUM(O28,O29,O30,O31,O32,O33,O34)</f>
        <v>79139.647301454199</v>
      </c>
      <c r="P35" s="174">
        <f>O35/O22</f>
        <v>0.32900000000000001</v>
      </c>
      <c r="Q35" s="173">
        <f>SUM(Q28,Q29,Q30,Q31,Q32,Q33,Q34)</f>
        <v>82819.127007158182</v>
      </c>
      <c r="R35" s="174">
        <f>Q35/Q22</f>
        <v>0.32900000000000007</v>
      </c>
      <c r="S35" s="173">
        <f>SUM(S28,S29,S30,S31,S32,S33,S34)</f>
        <v>86614.130042169694</v>
      </c>
      <c r="T35" s="174">
        <f>S35/S22</f>
        <v>0.32899999999999996</v>
      </c>
      <c r="U35" s="173">
        <f>SUM(U28,U29,U30,U31,U32,U33,U34)</f>
        <v>90527.805547778858</v>
      </c>
      <c r="V35" s="174">
        <f>U35/U22</f>
        <v>0.32900000000000001</v>
      </c>
      <c r="W35" s="175">
        <f>SUM(W28,W29,W30,W31,W32,W33,W34)</f>
        <v>742761.27578404534</v>
      </c>
    </row>
    <row r="36" spans="2:23" ht="15.75" customHeight="1" thickTop="1" thickBot="1">
      <c r="B36" s="80"/>
      <c r="C36" s="84"/>
      <c r="D36" s="81"/>
      <c r="E36" s="84"/>
      <c r="F36" s="81"/>
      <c r="G36" s="84"/>
      <c r="H36" s="81"/>
      <c r="I36" s="84"/>
      <c r="J36" s="81"/>
      <c r="K36" s="84"/>
      <c r="L36" s="81"/>
      <c r="M36" s="84"/>
      <c r="N36" s="81"/>
      <c r="O36" s="84"/>
      <c r="P36" s="81"/>
      <c r="Q36" s="84"/>
      <c r="R36" s="81"/>
      <c r="S36" s="84"/>
      <c r="T36" s="81"/>
      <c r="U36" s="84"/>
      <c r="V36" s="81"/>
      <c r="W36" s="85"/>
    </row>
    <row r="37" spans="2:23" ht="15.75" customHeight="1" thickBot="1">
      <c r="B37" s="168" t="s">
        <v>65</v>
      </c>
      <c r="C37" s="173">
        <f>C25-C35</f>
        <v>81319.81</v>
      </c>
      <c r="D37" s="174">
        <f>C37/C22</f>
        <v>0.45100000000000001</v>
      </c>
      <c r="E37" s="173">
        <f>E25-E35</f>
        <v>85498.397160000037</v>
      </c>
      <c r="F37" s="174">
        <f>E37/E22</f>
        <v>0.45100000000000012</v>
      </c>
      <c r="G37" s="173">
        <f>G25-G35</f>
        <v>89811.599882399998</v>
      </c>
      <c r="H37" s="174">
        <f>G37/G22</f>
        <v>0.4509999999999999</v>
      </c>
      <c r="I37" s="173">
        <f>I25-I35</f>
        <v>94263.131354832018</v>
      </c>
      <c r="J37" s="174">
        <f>I37/I22</f>
        <v>0.45100000000000001</v>
      </c>
      <c r="K37" s="173">
        <f>K25-K35</f>
        <v>98856.799446208344</v>
      </c>
      <c r="L37" s="174">
        <f>K37/K22</f>
        <v>0.45100000000000001</v>
      </c>
      <c r="M37" s="173">
        <f>M25-M35</f>
        <v>103596.50900869777</v>
      </c>
      <c r="N37" s="174">
        <f>M37/M22</f>
        <v>0.45099999999999996</v>
      </c>
      <c r="O37" s="173">
        <f>O25-O35</f>
        <v>108486.26423390834</v>
      </c>
      <c r="P37" s="174">
        <f>O37/O22</f>
        <v>0.45100000000000007</v>
      </c>
      <c r="Q37" s="173">
        <f>Q25-Q35</f>
        <v>113530.17106452378</v>
      </c>
      <c r="R37" s="174">
        <f>Q37/Q22</f>
        <v>0.4509999999999999</v>
      </c>
      <c r="S37" s="173">
        <f>S25-S35</f>
        <v>118732.43966267032</v>
      </c>
      <c r="T37" s="174">
        <f>S37/S22</f>
        <v>0.45100000000000001</v>
      </c>
      <c r="U37" s="173">
        <f>U25-U35</f>
        <v>124097.38693631689</v>
      </c>
      <c r="V37" s="174">
        <f>U37/U22</f>
        <v>0.45099999999999996</v>
      </c>
      <c r="W37" s="175">
        <f>W25-W35</f>
        <v>1018192.5087495575</v>
      </c>
    </row>
    <row r="38" spans="2:23" ht="15.75" customHeight="1" thickTop="1" thickBot="1">
      <c r="B38" s="80"/>
      <c r="C38" s="86"/>
      <c r="D38" s="69"/>
      <c r="E38" s="86"/>
      <c r="F38" s="69"/>
      <c r="G38" s="86"/>
      <c r="H38" s="69"/>
      <c r="I38" s="86"/>
      <c r="J38" s="69"/>
      <c r="K38" s="86"/>
      <c r="L38" s="69"/>
      <c r="M38" s="86"/>
      <c r="N38" s="69"/>
      <c r="O38" s="86"/>
      <c r="P38" s="69"/>
      <c r="Q38" s="86"/>
      <c r="R38" s="69"/>
      <c r="S38" s="86"/>
      <c r="T38" s="69"/>
      <c r="U38" s="86"/>
      <c r="V38" s="69"/>
      <c r="W38" s="87"/>
    </row>
    <row r="39" spans="2:23" ht="15.75" customHeight="1" thickBot="1">
      <c r="B39" s="180" t="s">
        <v>66</v>
      </c>
      <c r="C39" s="88"/>
      <c r="D39" s="76"/>
      <c r="E39" s="88"/>
      <c r="F39" s="76"/>
      <c r="G39" s="88"/>
      <c r="H39" s="76"/>
      <c r="I39" s="88"/>
      <c r="J39" s="76"/>
      <c r="K39" s="88"/>
      <c r="L39" s="76"/>
      <c r="M39" s="88"/>
      <c r="N39" s="76"/>
      <c r="O39" s="88"/>
      <c r="P39" s="76"/>
      <c r="Q39" s="88"/>
      <c r="R39" s="76"/>
      <c r="S39" s="88"/>
      <c r="T39" s="76"/>
      <c r="U39" s="88"/>
      <c r="V39" s="76"/>
      <c r="W39" s="89"/>
    </row>
    <row r="40" spans="2:23" ht="15.75" customHeight="1">
      <c r="B40" s="5" t="s">
        <v>67</v>
      </c>
      <c r="C40" s="72">
        <f>C37*D40</f>
        <v>8131.9809999999998</v>
      </c>
      <c r="D40" s="78">
        <f>'ENTRADA DE DATOS'!$E$28</f>
        <v>0.1</v>
      </c>
      <c r="E40" s="72">
        <f>E37*F40</f>
        <v>8549.839716000004</v>
      </c>
      <c r="F40" s="78">
        <f>'ENTRADA DE DATOS'!$E$28</f>
        <v>0.1</v>
      </c>
      <c r="G40" s="72">
        <f>G37*H40</f>
        <v>8981.1599882400005</v>
      </c>
      <c r="H40" s="78">
        <f>'ENTRADA DE DATOS'!$E$28</f>
        <v>0.1</v>
      </c>
      <c r="I40" s="72">
        <f>I37*J40</f>
        <v>9426.3131354832021</v>
      </c>
      <c r="J40" s="78">
        <f>'ENTRADA DE DATOS'!$E$28</f>
        <v>0.1</v>
      </c>
      <c r="K40" s="72">
        <f>K37*L40</f>
        <v>9885.6799446208352</v>
      </c>
      <c r="L40" s="78">
        <f>'ENTRADA DE DATOS'!$E$28</f>
        <v>0.1</v>
      </c>
      <c r="M40" s="72">
        <f>M37*N40</f>
        <v>10359.650900869778</v>
      </c>
      <c r="N40" s="78">
        <f>'ENTRADA DE DATOS'!$E$28</f>
        <v>0.1</v>
      </c>
      <c r="O40" s="72">
        <f>O37*P40</f>
        <v>10848.626423390835</v>
      </c>
      <c r="P40" s="78">
        <f>'ENTRADA DE DATOS'!$E$28</f>
        <v>0.1</v>
      </c>
      <c r="Q40" s="72">
        <f>Q37*R40</f>
        <v>11353.017106452378</v>
      </c>
      <c r="R40" s="78">
        <f>'ENTRADA DE DATOS'!$E$28</f>
        <v>0.1</v>
      </c>
      <c r="S40" s="72">
        <f>S37*T40</f>
        <v>11873.243966267033</v>
      </c>
      <c r="T40" s="78">
        <f>'ENTRADA DE DATOS'!$E$28</f>
        <v>0.1</v>
      </c>
      <c r="U40" s="72">
        <f>U37*V40</f>
        <v>12409.738693631691</v>
      </c>
      <c r="V40" s="78">
        <f>'ENTRADA DE DATOS'!$E$28</f>
        <v>0.1</v>
      </c>
      <c r="W40" s="73">
        <f t="shared" ref="W40:W46" si="3">SUM(C40,E40,G40,I40,K40,M40,O40,Q40,S40,U40)</f>
        <v>101819.25087495575</v>
      </c>
    </row>
    <row r="41" spans="2:23" ht="15.75" customHeight="1">
      <c r="B41" s="168" t="s">
        <v>68</v>
      </c>
      <c r="C41" s="173">
        <f>C37-C40</f>
        <v>73187.828999999998</v>
      </c>
      <c r="D41" s="174">
        <f>C41/C22</f>
        <v>0.40589999999999998</v>
      </c>
      <c r="E41" s="173">
        <f>E37-E40</f>
        <v>76948.557444000035</v>
      </c>
      <c r="F41" s="174">
        <f>E41/E22</f>
        <v>0.40590000000000009</v>
      </c>
      <c r="G41" s="173">
        <f>G37-G40</f>
        <v>80830.439894159994</v>
      </c>
      <c r="H41" s="174">
        <f>G41/G22</f>
        <v>0.40589999999999987</v>
      </c>
      <c r="I41" s="173">
        <f>I37-I40</f>
        <v>84836.818219348817</v>
      </c>
      <c r="J41" s="174">
        <f>I41/I22</f>
        <v>0.40590000000000004</v>
      </c>
      <c r="K41" s="173">
        <f>K37-K40</f>
        <v>88971.119501587513</v>
      </c>
      <c r="L41" s="174">
        <f>K41/K22</f>
        <v>0.40590000000000004</v>
      </c>
      <c r="M41" s="173">
        <f>M37-M40</f>
        <v>93236.858107827997</v>
      </c>
      <c r="N41" s="174">
        <f>M41/M22</f>
        <v>0.40589999999999993</v>
      </c>
      <c r="O41" s="173">
        <f>O37-O40</f>
        <v>97637.63781051751</v>
      </c>
      <c r="P41" s="174">
        <f>O41/O22</f>
        <v>0.40590000000000009</v>
      </c>
      <c r="Q41" s="173">
        <f>Q37-Q40</f>
        <v>102177.1539580714</v>
      </c>
      <c r="R41" s="174">
        <f>Q41/Q22</f>
        <v>0.40589999999999987</v>
      </c>
      <c r="S41" s="173">
        <f>S37-S40</f>
        <v>106859.19569640329</v>
      </c>
      <c r="T41" s="174">
        <f>S41/S22</f>
        <v>0.40589999999999998</v>
      </c>
      <c r="U41" s="173">
        <f>U37-U40</f>
        <v>111687.6482426852</v>
      </c>
      <c r="V41" s="174">
        <f>U41/U22</f>
        <v>0.40589999999999993</v>
      </c>
      <c r="W41" s="175">
        <f t="shared" si="3"/>
        <v>916373.25787460187</v>
      </c>
    </row>
    <row r="42" spans="2:23" ht="15.75" customHeight="1">
      <c r="B42" s="79" t="s">
        <v>69</v>
      </c>
      <c r="C42" s="72">
        <f>C22*D42</f>
        <v>5409.3</v>
      </c>
      <c r="D42" s="78">
        <f>'ENTRADA DE DATOS'!$E$29</f>
        <v>0.03</v>
      </c>
      <c r="E42" s="72">
        <f>E22*F42</f>
        <v>5687.2548000000006</v>
      </c>
      <c r="F42" s="78">
        <f>'ENTRADA DE DATOS'!$E$29</f>
        <v>0.03</v>
      </c>
      <c r="G42" s="72">
        <f>G22*H42</f>
        <v>5974.1640720000014</v>
      </c>
      <c r="H42" s="78">
        <f>'ENTRADA DE DATOS'!$E$29</f>
        <v>0.03</v>
      </c>
      <c r="I42" s="72">
        <f>I22*J42</f>
        <v>6270.2748129600004</v>
      </c>
      <c r="J42" s="78">
        <f>'ENTRADA DE DATOS'!$E$29</f>
        <v>0.03</v>
      </c>
      <c r="K42" s="72">
        <f>K22*L42</f>
        <v>6575.840317929601</v>
      </c>
      <c r="L42" s="78">
        <f>'ENTRADA DE DATOS'!$E$29</f>
        <v>0.03</v>
      </c>
      <c r="M42" s="72">
        <f>M22*N42</f>
        <v>6891.1203331728011</v>
      </c>
      <c r="N42" s="78">
        <f>'ENTRADA DE DATOS'!$E$29</f>
        <v>0.03</v>
      </c>
      <c r="O42" s="72">
        <f>O22*P42</f>
        <v>7216.3812128985583</v>
      </c>
      <c r="P42" s="78">
        <f>'ENTRADA DE DATOS'!$E$29</f>
        <v>0.03</v>
      </c>
      <c r="Q42" s="72">
        <f>Q22*R42</f>
        <v>7551.8960796800757</v>
      </c>
      <c r="R42" s="78">
        <f>'ENTRADA DE DATOS'!$E$29</f>
        <v>0.03</v>
      </c>
      <c r="S42" s="72">
        <f>S22*T42</f>
        <v>7897.9449886476923</v>
      </c>
      <c r="T42" s="78">
        <f>'ENTRADA DE DATOS'!$E$29</f>
        <v>0.03</v>
      </c>
      <c r="U42" s="72">
        <f>U22*V42</f>
        <v>8254.8150955421443</v>
      </c>
      <c r="V42" s="78">
        <f>'ENTRADA DE DATOS'!$E$29</f>
        <v>0.03</v>
      </c>
      <c r="W42" s="73">
        <f t="shared" si="3"/>
        <v>67728.991712830873</v>
      </c>
    </row>
    <row r="43" spans="2:23" ht="15.75" customHeight="1">
      <c r="B43" s="79" t="s">
        <v>70</v>
      </c>
      <c r="C43" s="72">
        <f>C41*D43</f>
        <v>3659.3914500000001</v>
      </c>
      <c r="D43" s="78">
        <f>'ENTRADA DE DATOS'!$E$30</f>
        <v>0.05</v>
      </c>
      <c r="E43" s="72">
        <f>E41*F43</f>
        <v>3847.4278722000017</v>
      </c>
      <c r="F43" s="78">
        <f>'ENTRADA DE DATOS'!$E$30</f>
        <v>0.05</v>
      </c>
      <c r="G43" s="72">
        <f>G41*H43</f>
        <v>4041.521994708</v>
      </c>
      <c r="H43" s="78">
        <f>'ENTRADA DE DATOS'!$E$30</f>
        <v>0.05</v>
      </c>
      <c r="I43" s="72">
        <f>I41*J43</f>
        <v>4241.8409109674412</v>
      </c>
      <c r="J43" s="78">
        <f>'ENTRADA DE DATOS'!$E$30</f>
        <v>0.05</v>
      </c>
      <c r="K43" s="72">
        <f>K41*L43</f>
        <v>4448.5559750793755</v>
      </c>
      <c r="L43" s="78">
        <f>'ENTRADA DE DATOS'!$E$30</f>
        <v>0.05</v>
      </c>
      <c r="M43" s="72">
        <f>M41*N43</f>
        <v>4661.8429053913997</v>
      </c>
      <c r="N43" s="78">
        <f>'ENTRADA DE DATOS'!$E$30</f>
        <v>0.05</v>
      </c>
      <c r="O43" s="72">
        <f>O41*P43</f>
        <v>4881.8818905258759</v>
      </c>
      <c r="P43" s="78">
        <f>'ENTRADA DE DATOS'!$E$30</f>
        <v>0.05</v>
      </c>
      <c r="Q43" s="72">
        <f>Q41*R43</f>
        <v>5108.8576979035706</v>
      </c>
      <c r="R43" s="78">
        <f>'ENTRADA DE DATOS'!$E$30</f>
        <v>0.05</v>
      </c>
      <c r="S43" s="72">
        <f>S41*T43</f>
        <v>5342.9597848201647</v>
      </c>
      <c r="T43" s="78">
        <f>'ENTRADA DE DATOS'!$E$30</f>
        <v>0.05</v>
      </c>
      <c r="U43" s="72">
        <f>U41*V43</f>
        <v>5584.3824121342604</v>
      </c>
      <c r="V43" s="78">
        <f>'ENTRADA DE DATOS'!$E$30</f>
        <v>0.05</v>
      </c>
      <c r="W43" s="73">
        <f t="shared" si="3"/>
        <v>45818.662893730092</v>
      </c>
    </row>
    <row r="44" spans="2:23" ht="15.75" customHeight="1">
      <c r="B44" s="79" t="s">
        <v>71</v>
      </c>
      <c r="C44" s="72">
        <f>'ENTRADA DE DATOS'!E31*'ENTRADA DE DATOS'!E5*'ENTRADA DE DATOS'!E6</f>
        <v>2070</v>
      </c>
      <c r="D44" s="134">
        <f>'ENTRADA DE DATOS'!$E$31</f>
        <v>3.0000000000000001E-3</v>
      </c>
      <c r="E44" s="72">
        <f>'ENTRADA DE DATOS'!$E$5*'Apartamento 1h'!F44*'ENTRADA DE DATOS'!$E$6</f>
        <v>2277</v>
      </c>
      <c r="F44" s="134">
        <f>D44+'ENTRADA DE DATOS'!$H$31</f>
        <v>3.3E-3</v>
      </c>
      <c r="G44" s="72">
        <f>'ENTRADA DE DATOS'!$E$5*'Apartamento 1h'!H44*'ENTRADA DE DATOS'!$E$6</f>
        <v>2484</v>
      </c>
      <c r="H44" s="134">
        <f>F44+'ENTRADA DE DATOS'!$H$31</f>
        <v>3.5999999999999999E-3</v>
      </c>
      <c r="I44" s="72">
        <f>'ENTRADA DE DATOS'!$E$5*'Apartamento 1h'!J44*'ENTRADA DE DATOS'!$E$6</f>
        <v>2691</v>
      </c>
      <c r="J44" s="134">
        <f>H44+'ENTRADA DE DATOS'!$H$31</f>
        <v>3.8999999999999998E-3</v>
      </c>
      <c r="K44" s="72">
        <f>'ENTRADA DE DATOS'!$E$5*'Apartamento 1h'!L44*'ENTRADA DE DATOS'!$E$6</f>
        <v>2898</v>
      </c>
      <c r="L44" s="134">
        <f>J44+'ENTRADA DE DATOS'!$H$31</f>
        <v>4.1999999999999997E-3</v>
      </c>
      <c r="M44" s="72">
        <f>'ENTRADA DE DATOS'!$E$5*'Apartamento 1h'!N44*'ENTRADA DE DATOS'!$E$6</f>
        <v>3104.9999999999995</v>
      </c>
      <c r="N44" s="134">
        <f>L44+'ENTRADA DE DATOS'!$H$31</f>
        <v>4.4999999999999997E-3</v>
      </c>
      <c r="O44" s="72">
        <f>'ENTRADA DE DATOS'!$E$5*'Apartamento 1h'!P44*'ENTRADA DE DATOS'!$E$6</f>
        <v>3311.9999999999995</v>
      </c>
      <c r="P44" s="134">
        <f>N44+'ENTRADA DE DATOS'!$H$31</f>
        <v>4.7999999999999996E-3</v>
      </c>
      <c r="Q44" s="72">
        <f>'ENTRADA DE DATOS'!$E$5*'Apartamento 1h'!R44*'ENTRADA DE DATOS'!$E$6</f>
        <v>3518.9999999999995</v>
      </c>
      <c r="R44" s="134">
        <f>P44+'ENTRADA DE DATOS'!$H$31</f>
        <v>5.0999999999999995E-3</v>
      </c>
      <c r="S44" s="72">
        <f>'ENTRADA DE DATOS'!$E$5*'Apartamento 1h'!T44*'ENTRADA DE DATOS'!$E$6</f>
        <v>3725.9999999999995</v>
      </c>
      <c r="T44" s="134">
        <f>R44+'ENTRADA DE DATOS'!$H$31</f>
        <v>5.3999999999999994E-3</v>
      </c>
      <c r="U44" s="72">
        <f>'ENTRADA DE DATOS'!$E$5*'Apartamento 1h'!V44*'ENTRADA DE DATOS'!$E$6</f>
        <v>3932.9999999999995</v>
      </c>
      <c r="V44" s="134">
        <f>T44+'ENTRADA DE DATOS'!$H$31</f>
        <v>5.6999999999999993E-3</v>
      </c>
      <c r="W44" s="73">
        <f t="shared" si="3"/>
        <v>30015</v>
      </c>
    </row>
    <row r="45" spans="2:23" ht="15.75" customHeight="1">
      <c r="B45" s="79" t="s">
        <v>72</v>
      </c>
      <c r="C45" s="72">
        <f>C13*C5</f>
        <v>3708</v>
      </c>
      <c r="D45" s="72"/>
      <c r="E45" s="72">
        <f t="shared" ref="E45:U45" si="4">E13*E5</f>
        <v>3745.08</v>
      </c>
      <c r="F45" s="72"/>
      <c r="G45" s="72">
        <f t="shared" si="4"/>
        <v>3782.5308</v>
      </c>
      <c r="H45" s="72"/>
      <c r="I45" s="72">
        <f t="shared" si="4"/>
        <v>3820.3561079999999</v>
      </c>
      <c r="J45" s="72"/>
      <c r="K45" s="72">
        <f t="shared" si="4"/>
        <v>3858.5596690799998</v>
      </c>
      <c r="L45" s="72"/>
      <c r="M45" s="72">
        <f t="shared" si="4"/>
        <v>3897.1452657707996</v>
      </c>
      <c r="N45" s="72"/>
      <c r="O45" s="72">
        <f t="shared" si="4"/>
        <v>3936.1167184285077</v>
      </c>
      <c r="P45" s="72"/>
      <c r="Q45" s="72">
        <f t="shared" si="4"/>
        <v>3975.4778856127928</v>
      </c>
      <c r="R45" s="72"/>
      <c r="S45" s="72">
        <f t="shared" si="4"/>
        <v>4015.2326644689206</v>
      </c>
      <c r="T45" s="72"/>
      <c r="U45" s="72">
        <f t="shared" si="4"/>
        <v>4055.3849911136099</v>
      </c>
      <c r="V45" s="72"/>
      <c r="W45" s="73">
        <f t="shared" si="3"/>
        <v>38793.884102474636</v>
      </c>
    </row>
    <row r="46" spans="2:23" ht="15.75" customHeight="1">
      <c r="B46" s="181" t="s">
        <v>73</v>
      </c>
      <c r="C46" s="182">
        <f>C41-(SUM(C42:C45))</f>
        <v>58341.137549999999</v>
      </c>
      <c r="D46" s="183">
        <f>C46/C22</f>
        <v>0.32356018828683936</v>
      </c>
      <c r="E46" s="182">
        <f>E41-(SUM(E42:E45))</f>
        <v>61391.794771800036</v>
      </c>
      <c r="F46" s="183">
        <f>E46/E22</f>
        <v>0.32383881291093214</v>
      </c>
      <c r="G46" s="182">
        <f>G41-(SUM(G42:G45))</f>
        <v>64548.22302745199</v>
      </c>
      <c r="H46" s="183">
        <f>G46/G22</f>
        <v>0.32413684450003488</v>
      </c>
      <c r="I46" s="182">
        <f>I41-(SUM(I42:I45))</f>
        <v>67813.346387421378</v>
      </c>
      <c r="J46" s="183">
        <f>I46/I22</f>
        <v>0.32445155153610633</v>
      </c>
      <c r="K46" s="182">
        <f>K41-(SUM(K42:K45))</f>
        <v>71190.163539498535</v>
      </c>
      <c r="L46" s="183">
        <f>K46/K22</f>
        <v>0.32478053038510846</v>
      </c>
      <c r="M46" s="182">
        <f>M41-(SUM(M42:M45))</f>
        <v>74681.749603492994</v>
      </c>
      <c r="N46" s="183">
        <f>M46/M22</f>
        <v>0.32512166088866473</v>
      </c>
      <c r="O46" s="182">
        <f>O41-(SUM(O42:O45))</f>
        <v>78291.257988664569</v>
      </c>
      <c r="P46" s="183">
        <f>O46/O22</f>
        <v>0.32547306889245314</v>
      </c>
      <c r="Q46" s="182">
        <f>Q41-(SUM(Q42:Q45))</f>
        <v>82021.922294874967</v>
      </c>
      <c r="R46" s="183">
        <f>Q46/Q22</f>
        <v>0.32583309448168291</v>
      </c>
      <c r="S46" s="182">
        <f>S41-(SUM(S42:S45))</f>
        <v>85877.05825846651</v>
      </c>
      <c r="T46" s="183">
        <f>S46/S22</f>
        <v>0.32620026493690712</v>
      </c>
      <c r="U46" s="182">
        <f>U41-(SUM(U42:U45))</f>
        <v>89860.065743895189</v>
      </c>
      <c r="V46" s="183">
        <f>U46/U22</f>
        <v>0.32657327161363942</v>
      </c>
      <c r="W46" s="184">
        <f t="shared" si="3"/>
        <v>734016.71916556614</v>
      </c>
    </row>
    <row r="50" spans="2:23" ht="15.75" customHeight="1">
      <c r="B50" s="186" t="s">
        <v>78</v>
      </c>
      <c r="C50" s="7"/>
      <c r="D50" s="39"/>
      <c r="E50" s="7"/>
      <c r="F50" s="39"/>
      <c r="G50" s="7"/>
      <c r="H50" s="39"/>
      <c r="I50" s="7"/>
      <c r="J50" s="39"/>
      <c r="K50" s="7"/>
      <c r="L50" s="39"/>
      <c r="M50" s="7"/>
      <c r="N50" s="39"/>
      <c r="O50" s="7"/>
      <c r="P50" s="39"/>
      <c r="Q50" s="7"/>
      <c r="R50" s="39"/>
      <c r="S50" s="7"/>
      <c r="T50" s="39"/>
      <c r="U50" s="7"/>
      <c r="V50" s="39"/>
      <c r="W50" s="44"/>
    </row>
    <row r="51" spans="2:23" ht="15.75" customHeight="1">
      <c r="B51" s="187" t="s">
        <v>123</v>
      </c>
      <c r="C51" s="188">
        <f>C46/C5</f>
        <v>29170.568775</v>
      </c>
      <c r="D51" s="11"/>
      <c r="E51" s="188">
        <f>E46/E5</f>
        <v>30695.897385900018</v>
      </c>
      <c r="F51" s="11"/>
      <c r="G51" s="188">
        <f>G46/G5</f>
        <v>32274.111513725995</v>
      </c>
      <c r="H51" s="11"/>
      <c r="I51" s="188">
        <f>I46/I5</f>
        <v>33906.673193710689</v>
      </c>
      <c r="J51" s="11"/>
      <c r="K51" s="188">
        <f>K46/K5</f>
        <v>35595.081769749268</v>
      </c>
      <c r="L51" s="11"/>
      <c r="M51" s="188">
        <f>M46/M5</f>
        <v>37340.874801746497</v>
      </c>
      <c r="N51" s="11"/>
      <c r="O51" s="188">
        <f>O46/O5</f>
        <v>39145.628994332284</v>
      </c>
      <c r="P51" s="11"/>
      <c r="Q51" s="188">
        <f>Q46/Q5</f>
        <v>41010.961147437483</v>
      </c>
      <c r="R51" s="11"/>
      <c r="S51" s="188">
        <f>S46/S5</f>
        <v>42938.529129233255</v>
      </c>
      <c r="T51" s="11"/>
      <c r="U51" s="188">
        <f>U46/U5</f>
        <v>44930.032871947595</v>
      </c>
      <c r="V51" s="46"/>
      <c r="W51" s="62">
        <f>SUM(C51:U51)</f>
        <v>367008.35958278307</v>
      </c>
    </row>
    <row r="52" spans="2:23" ht="15.75" customHeight="1" thickBot="1">
      <c r="B52" s="189" t="s">
        <v>15</v>
      </c>
      <c r="C52" s="173">
        <f>SUM(C51)</f>
        <v>29170.568775</v>
      </c>
      <c r="D52" s="174"/>
      <c r="E52" s="173">
        <f>SUM(E51)</f>
        <v>30695.897385900018</v>
      </c>
      <c r="F52" s="174"/>
      <c r="G52" s="173">
        <f>SUM(G51)</f>
        <v>32274.111513725995</v>
      </c>
      <c r="H52" s="174"/>
      <c r="I52" s="173">
        <f>SUM(I51)</f>
        <v>33906.673193710689</v>
      </c>
      <c r="J52" s="174"/>
      <c r="K52" s="173">
        <f>SUM(K51)</f>
        <v>35595.081769749268</v>
      </c>
      <c r="L52" s="174"/>
      <c r="M52" s="173">
        <f>SUM(M51)</f>
        <v>37340.874801746497</v>
      </c>
      <c r="N52" s="174"/>
      <c r="O52" s="173">
        <f>SUM(O51)</f>
        <v>39145.628994332284</v>
      </c>
      <c r="P52" s="174"/>
      <c r="Q52" s="173">
        <f>SUM(Q51)</f>
        <v>41010.961147437483</v>
      </c>
      <c r="R52" s="174"/>
      <c r="S52" s="173">
        <f>SUM(S51)</f>
        <v>42938.529129233255</v>
      </c>
      <c r="T52" s="174"/>
      <c r="U52" s="173">
        <f>SUM(U51)</f>
        <v>44930.032871947595</v>
      </c>
      <c r="V52" s="174"/>
      <c r="W52" s="175">
        <f>SUM(C52,E52,G52,I52,K52,M52,O52,Q52,S52,U52)</f>
        <v>367008.35958278307</v>
      </c>
    </row>
    <row r="53" spans="2:23" ht="15.75" customHeight="1" thickBot="1">
      <c r="B53" s="41"/>
      <c r="C53" s="22"/>
      <c r="D53" s="21"/>
      <c r="E53" s="22"/>
      <c r="F53" s="21"/>
      <c r="G53" s="22"/>
      <c r="H53" s="21"/>
      <c r="I53" s="22"/>
      <c r="J53" s="21"/>
      <c r="K53" s="22"/>
      <c r="L53" s="21"/>
      <c r="M53" s="22"/>
      <c r="N53" s="21"/>
      <c r="O53" s="22"/>
      <c r="P53" s="21"/>
      <c r="Q53" s="22"/>
      <c r="R53" s="21"/>
      <c r="S53" s="22"/>
      <c r="T53" s="21"/>
      <c r="U53" s="22"/>
      <c r="V53" s="21"/>
      <c r="W53" s="190"/>
    </row>
    <row r="54" spans="2:23" ht="15.75" customHeight="1">
      <c r="B54" s="191" t="s">
        <v>86</v>
      </c>
      <c r="C54" s="22"/>
      <c r="D54" s="21"/>
      <c r="E54" s="22"/>
      <c r="F54" s="21"/>
      <c r="G54" s="22"/>
      <c r="H54" s="21"/>
      <c r="I54" s="22"/>
      <c r="J54" s="21"/>
      <c r="K54" s="271"/>
      <c r="L54" s="272"/>
      <c r="M54" s="272"/>
      <c r="N54" s="272"/>
      <c r="O54" s="272"/>
      <c r="P54" s="272"/>
      <c r="Q54" s="272"/>
      <c r="R54" s="21"/>
      <c r="S54" s="22"/>
      <c r="T54" s="21"/>
      <c r="U54" s="22"/>
      <c r="V54" s="21"/>
      <c r="W54" s="190"/>
    </row>
    <row r="55" spans="2:23" ht="15.75" customHeight="1">
      <c r="B55" s="91"/>
      <c r="C55" s="270" t="str">
        <f>'ENTRADA DE DATOS'!E4</f>
        <v>Penthouse 1h</v>
      </c>
      <c r="D55" s="270"/>
      <c r="E55" s="270"/>
      <c r="F55" s="21"/>
      <c r="G55" s="22"/>
      <c r="H55" s="21"/>
      <c r="I55" s="22"/>
      <c r="J55" s="21"/>
      <c r="K55" s="272"/>
      <c r="L55" s="272"/>
      <c r="M55" s="272"/>
      <c r="N55" s="272"/>
      <c r="O55" s="272"/>
      <c r="P55" s="272"/>
      <c r="Q55" s="272"/>
      <c r="R55" s="21"/>
      <c r="S55" s="22"/>
      <c r="T55" s="21"/>
      <c r="U55" s="22"/>
      <c r="V55" s="21"/>
      <c r="W55" s="190"/>
    </row>
    <row r="56" spans="2:23" ht="15.75" customHeight="1">
      <c r="B56" s="91"/>
      <c r="C56" s="22" t="s">
        <v>94</v>
      </c>
      <c r="D56" s="13"/>
      <c r="E56" s="101">
        <f>'ENTRADA DE DATOS'!E5</f>
        <v>345000</v>
      </c>
      <c r="F56" s="21"/>
      <c r="G56" s="22"/>
      <c r="H56" s="21"/>
      <c r="I56" s="7"/>
      <c r="J56" s="21"/>
      <c r="K56" s="272"/>
      <c r="L56" s="272"/>
      <c r="M56" s="272"/>
      <c r="N56" s="272"/>
      <c r="O56" s="272"/>
      <c r="P56" s="272"/>
      <c r="Q56" s="272"/>
      <c r="R56" s="21"/>
      <c r="S56" s="22"/>
      <c r="T56" s="21"/>
      <c r="U56" s="22"/>
      <c r="V56" s="21"/>
      <c r="W56" s="190"/>
    </row>
    <row r="57" spans="2:23" ht="15.75" customHeight="1">
      <c r="B57" s="91"/>
      <c r="C57" s="22" t="s">
        <v>95</v>
      </c>
      <c r="D57" s="13"/>
      <c r="E57" s="42">
        <f>W52</f>
        <v>367008.35958278307</v>
      </c>
      <c r="F57" s="21"/>
      <c r="G57" s="22"/>
      <c r="H57" s="21"/>
      <c r="I57" s="7"/>
      <c r="J57" s="21"/>
      <c r="K57" s="272"/>
      <c r="L57" s="272"/>
      <c r="M57" s="272"/>
      <c r="N57" s="272"/>
      <c r="O57" s="272"/>
      <c r="P57" s="272"/>
      <c r="Q57" s="272"/>
      <c r="R57" s="21"/>
      <c r="S57" s="22"/>
      <c r="T57" s="21"/>
      <c r="U57" s="22"/>
      <c r="V57" s="21"/>
      <c r="W57" s="190"/>
    </row>
    <row r="58" spans="2:23" ht="15.75" customHeight="1">
      <c r="B58" s="91"/>
      <c r="C58" s="22" t="s">
        <v>96</v>
      </c>
      <c r="D58" s="13"/>
      <c r="E58" s="43">
        <f>(E57/E56)</f>
        <v>1.0637923466167625</v>
      </c>
      <c r="F58" s="21"/>
      <c r="G58" s="22"/>
      <c r="H58" s="21"/>
      <c r="I58" s="43"/>
      <c r="J58" s="21"/>
      <c r="K58" s="272"/>
      <c r="L58" s="272"/>
      <c r="M58" s="272"/>
      <c r="N58" s="272"/>
      <c r="O58" s="272"/>
      <c r="P58" s="272"/>
      <c r="Q58" s="272"/>
      <c r="R58" s="21"/>
      <c r="S58" s="22"/>
      <c r="T58" s="21"/>
      <c r="U58" s="22"/>
      <c r="V58" s="21"/>
      <c r="W58" s="190"/>
    </row>
    <row r="59" spans="2:23" ht="15.75" customHeight="1">
      <c r="B59" s="91"/>
      <c r="C59" s="22"/>
      <c r="D59" s="21"/>
      <c r="E59" s="22"/>
      <c r="F59" s="21"/>
      <c r="G59" s="22"/>
      <c r="H59" s="21"/>
      <c r="I59" s="22"/>
      <c r="J59" s="21"/>
      <c r="K59" s="272"/>
      <c r="L59" s="272"/>
      <c r="M59" s="272"/>
      <c r="N59" s="272"/>
      <c r="O59" s="272"/>
      <c r="P59" s="272"/>
      <c r="Q59" s="272"/>
      <c r="R59" s="21"/>
      <c r="S59" s="22"/>
      <c r="T59" s="21"/>
      <c r="U59" s="22"/>
      <c r="V59" s="21"/>
      <c r="W59" s="190"/>
    </row>
    <row r="60" spans="2:23" ht="15.75" customHeight="1">
      <c r="B60" s="33"/>
      <c r="C60" s="34"/>
      <c r="D60" s="35"/>
      <c r="E60" s="34"/>
      <c r="F60" s="35"/>
      <c r="G60" s="34"/>
      <c r="H60" s="35"/>
      <c r="I60" s="34"/>
      <c r="J60" s="35"/>
      <c r="K60" s="273"/>
      <c r="L60" s="273"/>
      <c r="M60" s="273"/>
      <c r="N60" s="273"/>
      <c r="O60" s="273"/>
      <c r="P60" s="273"/>
      <c r="Q60" s="273"/>
      <c r="R60" s="35"/>
      <c r="S60" s="34"/>
      <c r="T60" s="35"/>
      <c r="U60" s="34"/>
      <c r="V60" s="35"/>
      <c r="W60" s="36"/>
    </row>
    <row r="62" spans="2:23" ht="46.5" customHeight="1">
      <c r="B62" s="263" t="s">
        <v>87</v>
      </c>
      <c r="C62" s="263"/>
      <c r="D62" s="263"/>
      <c r="E62" s="263"/>
      <c r="F62" s="263"/>
      <c r="G62" s="263"/>
      <c r="H62" s="263"/>
      <c r="I62" s="263"/>
      <c r="J62" s="263"/>
      <c r="K62" s="263"/>
      <c r="L62" s="263"/>
      <c r="M62" s="263"/>
      <c r="N62" s="263"/>
      <c r="O62" s="263"/>
      <c r="P62" s="263"/>
      <c r="Q62" s="263"/>
      <c r="R62" s="263"/>
      <c r="S62" s="263"/>
      <c r="T62" s="263"/>
      <c r="U62" s="263"/>
      <c r="V62" s="263"/>
      <c r="W62" s="263"/>
    </row>
  </sheetData>
  <sheetProtection sheet="1" objects="1" scenarios="1"/>
  <mergeCells count="3">
    <mergeCell ref="K54:Q60"/>
    <mergeCell ref="C55:E55"/>
    <mergeCell ref="B62:W62"/>
  </mergeCells>
  <pageMargins left="0.7" right="0.7" top="0.75" bottom="0.75" header="0" footer="0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2B9E1-18BC-4729-A14D-4101DC599D79}">
  <sheetPr>
    <outlinePr summaryBelow="0" summaryRight="0"/>
  </sheetPr>
  <dimension ref="B1:W62"/>
  <sheetViews>
    <sheetView showGridLines="0" zoomScaleNormal="100" workbookViewId="0">
      <selection activeCell="H56" sqref="H56"/>
    </sheetView>
  </sheetViews>
  <sheetFormatPr defaultColWidth="12.5703125" defaultRowHeight="15" customHeight="1"/>
  <cols>
    <col min="1" max="1" width="1.7109375" customWidth="1"/>
    <col min="2" max="2" width="64.140625" bestFit="1" customWidth="1"/>
    <col min="3" max="3" width="15.5703125" bestFit="1" customWidth="1"/>
    <col min="4" max="4" width="7.7109375" customWidth="1"/>
    <col min="5" max="5" width="9.85546875" bestFit="1" customWidth="1"/>
    <col min="6" max="6" width="7.28515625" customWidth="1"/>
    <col min="7" max="7" width="9.140625" bestFit="1" customWidth="1"/>
    <col min="8" max="8" width="7.140625" customWidth="1"/>
    <col min="9" max="9" width="9.140625" bestFit="1" customWidth="1"/>
    <col min="10" max="10" width="6.85546875" customWidth="1"/>
    <col min="11" max="11" width="9.140625" bestFit="1" customWidth="1"/>
    <col min="12" max="12" width="7" customWidth="1"/>
    <col min="13" max="13" width="9.140625" bestFit="1" customWidth="1"/>
    <col min="14" max="14" width="7" customWidth="1"/>
    <col min="15" max="15" width="9.140625" bestFit="1" customWidth="1"/>
    <col min="16" max="16" width="6.85546875" customWidth="1"/>
    <col min="17" max="17" width="9.140625" bestFit="1" customWidth="1"/>
    <col min="18" max="18" width="6.85546875" customWidth="1"/>
    <col min="19" max="19" width="9.140625" bestFit="1" customWidth="1"/>
    <col min="20" max="20" width="6.7109375" customWidth="1"/>
    <col min="21" max="21" width="9.140625" bestFit="1" customWidth="1"/>
    <col min="22" max="22" width="7.140625" customWidth="1"/>
    <col min="23" max="23" width="10.140625" bestFit="1" customWidth="1"/>
  </cols>
  <sheetData>
    <row r="1" spans="2:23" ht="15.75" customHeight="1">
      <c r="B1" s="139" t="s">
        <v>0</v>
      </c>
      <c r="C1" s="141"/>
      <c r="D1" s="142"/>
      <c r="E1" s="143"/>
      <c r="F1" s="144"/>
      <c r="G1" s="143"/>
      <c r="H1" s="144"/>
      <c r="I1" s="143"/>
      <c r="J1" s="145"/>
      <c r="K1" s="146"/>
      <c r="L1" s="147"/>
      <c r="M1" s="146"/>
      <c r="N1" s="147"/>
      <c r="O1" s="146"/>
      <c r="P1" s="147"/>
      <c r="Q1" s="146"/>
      <c r="R1" s="147"/>
      <c r="S1" s="146"/>
      <c r="T1" s="147"/>
      <c r="U1" s="146"/>
      <c r="V1" s="147"/>
      <c r="W1" s="148"/>
    </row>
    <row r="2" spans="2:23" ht="15.75" customHeight="1">
      <c r="B2" s="140" t="s">
        <v>1</v>
      </c>
      <c r="C2" s="149"/>
      <c r="D2" s="150"/>
      <c r="E2" s="149"/>
      <c r="F2" s="151"/>
      <c r="G2" s="152"/>
      <c r="H2" s="153" t="s">
        <v>2</v>
      </c>
      <c r="I2" s="152"/>
      <c r="J2" s="151"/>
      <c r="K2" s="65"/>
      <c r="L2" s="154"/>
      <c r="M2" s="65"/>
      <c r="N2" s="154"/>
      <c r="O2" s="65"/>
      <c r="P2" s="154"/>
      <c r="Q2" s="65"/>
      <c r="R2" s="154"/>
      <c r="S2" s="65"/>
      <c r="T2" s="154"/>
      <c r="U2" s="65"/>
      <c r="V2" s="154"/>
      <c r="W2" s="155"/>
    </row>
    <row r="3" spans="2:23" ht="15.75" customHeight="1" thickBot="1">
      <c r="B3" s="261"/>
      <c r="C3" s="149"/>
      <c r="D3" s="150"/>
      <c r="E3" s="149"/>
      <c r="F3" s="262"/>
      <c r="G3" s="149"/>
      <c r="H3" s="262"/>
      <c r="I3" s="149"/>
      <c r="J3" s="262"/>
      <c r="K3" s="65"/>
      <c r="L3" s="154"/>
      <c r="M3" s="65"/>
      <c r="N3" s="154"/>
      <c r="O3" s="65"/>
      <c r="P3" s="154"/>
      <c r="Q3" s="65"/>
      <c r="R3" s="154"/>
      <c r="S3" s="65"/>
      <c r="T3" s="154"/>
      <c r="U3" s="65"/>
      <c r="V3" s="154"/>
      <c r="W3" s="155"/>
    </row>
    <row r="4" spans="2:23" ht="15.75" customHeight="1" thickTop="1">
      <c r="B4" s="156" t="s">
        <v>3</v>
      </c>
      <c r="C4" s="157" t="s">
        <v>4</v>
      </c>
      <c r="D4" s="158" t="s">
        <v>5</v>
      </c>
      <c r="E4" s="157" t="s">
        <v>6</v>
      </c>
      <c r="F4" s="158" t="s">
        <v>5</v>
      </c>
      <c r="G4" s="157" t="s">
        <v>7</v>
      </c>
      <c r="H4" s="158" t="s">
        <v>5</v>
      </c>
      <c r="I4" s="157" t="s">
        <v>8</v>
      </c>
      <c r="J4" s="158" t="s">
        <v>5</v>
      </c>
      <c r="K4" s="157" t="s">
        <v>9</v>
      </c>
      <c r="L4" s="158" t="s">
        <v>5</v>
      </c>
      <c r="M4" s="157" t="s">
        <v>10</v>
      </c>
      <c r="N4" s="158" t="s">
        <v>5</v>
      </c>
      <c r="O4" s="157" t="s">
        <v>11</v>
      </c>
      <c r="P4" s="158" t="s">
        <v>5</v>
      </c>
      <c r="Q4" s="157" t="s">
        <v>12</v>
      </c>
      <c r="R4" s="158" t="s">
        <v>5</v>
      </c>
      <c r="S4" s="157" t="s">
        <v>13</v>
      </c>
      <c r="T4" s="158" t="s">
        <v>5</v>
      </c>
      <c r="U4" s="157" t="s">
        <v>14</v>
      </c>
      <c r="V4" s="158" t="s">
        <v>5</v>
      </c>
      <c r="W4" s="159" t="s">
        <v>15</v>
      </c>
    </row>
    <row r="5" spans="2:23" ht="15.75" customHeight="1">
      <c r="B5" s="40" t="s">
        <v>16</v>
      </c>
      <c r="C5" s="160">
        <f>'ENTRADA DE DATOS'!F6</f>
        <v>2</v>
      </c>
      <c r="D5" s="45"/>
      <c r="E5" s="160">
        <f>C5</f>
        <v>2</v>
      </c>
      <c r="F5" s="161"/>
      <c r="G5" s="160">
        <f t="shared" ref="G5:U5" si="0">E5</f>
        <v>2</v>
      </c>
      <c r="H5" s="161"/>
      <c r="I5" s="160">
        <f t="shared" si="0"/>
        <v>2</v>
      </c>
      <c r="J5" s="161"/>
      <c r="K5" s="160">
        <f t="shared" si="0"/>
        <v>2</v>
      </c>
      <c r="L5" s="161"/>
      <c r="M5" s="160">
        <f t="shared" si="0"/>
        <v>2</v>
      </c>
      <c r="N5" s="161"/>
      <c r="O5" s="160">
        <f t="shared" si="0"/>
        <v>2</v>
      </c>
      <c r="P5" s="161"/>
      <c r="Q5" s="160">
        <f t="shared" si="0"/>
        <v>2</v>
      </c>
      <c r="R5" s="161"/>
      <c r="S5" s="160">
        <f t="shared" si="0"/>
        <v>2</v>
      </c>
      <c r="T5" s="161"/>
      <c r="U5" s="160">
        <f t="shared" si="0"/>
        <v>2</v>
      </c>
      <c r="V5" s="161"/>
      <c r="W5" s="38"/>
    </row>
    <row r="6" spans="2:23" ht="15.75" customHeight="1">
      <c r="B6" s="40" t="s">
        <v>17</v>
      </c>
      <c r="C6" s="160">
        <f>'ENTRADA DE DATOS'!F7</f>
        <v>365</v>
      </c>
      <c r="D6" s="45"/>
      <c r="E6" s="160">
        <f>C6</f>
        <v>365</v>
      </c>
      <c r="F6" s="161"/>
      <c r="G6" s="160">
        <f>E6</f>
        <v>365</v>
      </c>
      <c r="H6" s="161"/>
      <c r="I6" s="160">
        <f>G6</f>
        <v>365</v>
      </c>
      <c r="J6" s="161"/>
      <c r="K6" s="160">
        <f>I6</f>
        <v>365</v>
      </c>
      <c r="L6" s="161"/>
      <c r="M6" s="160">
        <f>K6</f>
        <v>365</v>
      </c>
      <c r="N6" s="161"/>
      <c r="O6" s="160">
        <f>M6</f>
        <v>365</v>
      </c>
      <c r="P6" s="161"/>
      <c r="Q6" s="160">
        <f>O6</f>
        <v>365</v>
      </c>
      <c r="R6" s="161"/>
      <c r="S6" s="160">
        <f>Q6</f>
        <v>365</v>
      </c>
      <c r="T6" s="161"/>
      <c r="U6" s="160">
        <f>S6</f>
        <v>365</v>
      </c>
      <c r="V6" s="161"/>
      <c r="W6" s="38"/>
    </row>
    <row r="7" spans="2:23" ht="15.75" customHeight="1">
      <c r="B7" s="40" t="s">
        <v>18</v>
      </c>
      <c r="C7" s="47">
        <f>C5*C6</f>
        <v>730</v>
      </c>
      <c r="D7" s="45"/>
      <c r="E7" s="47">
        <f>E5*E6</f>
        <v>730</v>
      </c>
      <c r="F7" s="162"/>
      <c r="G7" s="47">
        <f>G5*G6</f>
        <v>730</v>
      </c>
      <c r="H7" s="162"/>
      <c r="I7" s="47">
        <f>I5*I6</f>
        <v>730</v>
      </c>
      <c r="J7" s="162"/>
      <c r="K7" s="47">
        <f>K5*K6</f>
        <v>730</v>
      </c>
      <c r="L7" s="162"/>
      <c r="M7" s="47">
        <f>M5*M6</f>
        <v>730</v>
      </c>
      <c r="N7" s="162"/>
      <c r="O7" s="47">
        <f>O5*O6</f>
        <v>730</v>
      </c>
      <c r="P7" s="162"/>
      <c r="Q7" s="47">
        <f>Q5*Q6</f>
        <v>730</v>
      </c>
      <c r="R7" s="162"/>
      <c r="S7" s="47">
        <f>S5*S6</f>
        <v>730</v>
      </c>
      <c r="T7" s="162"/>
      <c r="U7" s="47">
        <f>U5*U6</f>
        <v>730</v>
      </c>
      <c r="V7" s="162"/>
      <c r="W7" s="38"/>
    </row>
    <row r="8" spans="2:23" ht="15.75" customHeight="1">
      <c r="B8" s="40" t="s">
        <v>19</v>
      </c>
      <c r="C8" s="48">
        <f>'ENTRADA DE DATOS'!F8</f>
        <v>0.65</v>
      </c>
      <c r="D8" s="49"/>
      <c r="E8" s="48">
        <f>C8+'ENTRADA DE DATOS'!$H$8</f>
        <v>0.67</v>
      </c>
      <c r="F8" s="50"/>
      <c r="G8" s="48">
        <f>E8+'ENTRADA DE DATOS'!$H$8</f>
        <v>0.69000000000000006</v>
      </c>
      <c r="H8" s="50"/>
      <c r="I8" s="48">
        <f>G8+'ENTRADA DE DATOS'!$H$8</f>
        <v>0.71000000000000008</v>
      </c>
      <c r="J8" s="50"/>
      <c r="K8" s="48">
        <f>I8+'ENTRADA DE DATOS'!$H$8</f>
        <v>0.73000000000000009</v>
      </c>
      <c r="L8" s="50"/>
      <c r="M8" s="48">
        <f>K8+'ENTRADA DE DATOS'!$H$8</f>
        <v>0.75000000000000011</v>
      </c>
      <c r="N8" s="50"/>
      <c r="O8" s="48">
        <f>M8+'ENTRADA DE DATOS'!$H$8</f>
        <v>0.77000000000000013</v>
      </c>
      <c r="P8" s="50"/>
      <c r="Q8" s="48">
        <f>O8+'ENTRADA DE DATOS'!$H$8</f>
        <v>0.79000000000000015</v>
      </c>
      <c r="R8" s="50"/>
      <c r="S8" s="48">
        <f>Q8+'ENTRADA DE DATOS'!$H$8</f>
        <v>0.81000000000000016</v>
      </c>
      <c r="T8" s="50"/>
      <c r="U8" s="48">
        <f>S8+'ENTRADA DE DATOS'!$H$8</f>
        <v>0.83000000000000018</v>
      </c>
      <c r="V8" s="162"/>
      <c r="W8" s="38"/>
    </row>
    <row r="9" spans="2:23" ht="15.75" customHeight="1">
      <c r="B9" s="40" t="s">
        <v>20</v>
      </c>
      <c r="C9" s="47">
        <f>C7*C8</f>
        <v>474.5</v>
      </c>
      <c r="D9" s="45"/>
      <c r="E9" s="47">
        <f>E7*E8</f>
        <v>489.1</v>
      </c>
      <c r="F9" s="162"/>
      <c r="G9" s="47">
        <f>G7*G8</f>
        <v>503.70000000000005</v>
      </c>
      <c r="H9" s="162"/>
      <c r="I9" s="47">
        <f>I7*I8</f>
        <v>518.30000000000007</v>
      </c>
      <c r="J9" s="162"/>
      <c r="K9" s="47">
        <f>K7*K8</f>
        <v>532.90000000000009</v>
      </c>
      <c r="L9" s="162"/>
      <c r="M9" s="47">
        <f>M7*M8</f>
        <v>547.50000000000011</v>
      </c>
      <c r="N9" s="162"/>
      <c r="O9" s="47">
        <f>O7*O8</f>
        <v>562.10000000000014</v>
      </c>
      <c r="P9" s="162"/>
      <c r="Q9" s="47">
        <f>Q7*Q8</f>
        <v>576.70000000000016</v>
      </c>
      <c r="R9" s="162"/>
      <c r="S9" s="47">
        <f>S7*S8</f>
        <v>591.30000000000007</v>
      </c>
      <c r="T9" s="162"/>
      <c r="U9" s="47">
        <f>U7*U8</f>
        <v>605.90000000000009</v>
      </c>
      <c r="V9" s="162"/>
      <c r="W9" s="38"/>
    </row>
    <row r="10" spans="2:23" ht="15.75" customHeight="1">
      <c r="B10" s="40" t="s">
        <v>118</v>
      </c>
      <c r="C10" s="163">
        <f>C11/68*100</f>
        <v>595.58823529411768</v>
      </c>
      <c r="D10" s="45"/>
      <c r="E10" s="163">
        <f>E11/68*100</f>
        <v>607.5</v>
      </c>
      <c r="F10" s="45"/>
      <c r="G10" s="163">
        <f>G11/68*100</f>
        <v>619.65000000000009</v>
      </c>
      <c r="H10" s="45"/>
      <c r="I10" s="163">
        <f>I11/68*100</f>
        <v>632.04300000000001</v>
      </c>
      <c r="J10" s="45"/>
      <c r="K10" s="163">
        <f>K11/68*100</f>
        <v>644.68385999999998</v>
      </c>
      <c r="L10" s="45"/>
      <c r="M10" s="163">
        <f>M11/68*100</f>
        <v>657.57753719999994</v>
      </c>
      <c r="N10" s="45"/>
      <c r="O10" s="163">
        <f>O11/68*100</f>
        <v>670.72908794399996</v>
      </c>
      <c r="P10" s="45"/>
      <c r="Q10" s="163">
        <f>Q11/68*100</f>
        <v>684.14366970287995</v>
      </c>
      <c r="R10" s="45"/>
      <c r="S10" s="163">
        <f>S11/68*100</f>
        <v>697.82654309693748</v>
      </c>
      <c r="T10" s="45"/>
      <c r="U10" s="163">
        <f>U11/68*100</f>
        <v>711.78307395887623</v>
      </c>
      <c r="V10" s="45"/>
      <c r="W10" s="38"/>
    </row>
    <row r="11" spans="2:23" ht="15.75" customHeight="1">
      <c r="B11" s="40" t="s">
        <v>119</v>
      </c>
      <c r="C11" s="164">
        <f>'ENTRADA DE DATOS'!F9</f>
        <v>405</v>
      </c>
      <c r="D11" s="49"/>
      <c r="E11" s="164">
        <f>C11+(C11*'ENTRADA DE DATOS'!$H$9)</f>
        <v>413.1</v>
      </c>
      <c r="F11" s="49"/>
      <c r="G11" s="164">
        <f>E11+(E11*'ENTRADA DE DATOS'!$H$9)</f>
        <v>421.36200000000002</v>
      </c>
      <c r="H11" s="49"/>
      <c r="I11" s="164">
        <f>G11+(G11*'ENTRADA DE DATOS'!$H$9)</f>
        <v>429.78924000000001</v>
      </c>
      <c r="J11" s="49"/>
      <c r="K11" s="164">
        <f>I11+(I11*'ENTRADA DE DATOS'!$H$9)</f>
        <v>438.3850248</v>
      </c>
      <c r="L11" s="49"/>
      <c r="M11" s="164">
        <f>K11+(K11*'ENTRADA DE DATOS'!$H$9)</f>
        <v>447.15272529599997</v>
      </c>
      <c r="N11" s="49"/>
      <c r="O11" s="164">
        <f>M11+(M11*'ENTRADA DE DATOS'!$H$9)</f>
        <v>456.09577980191995</v>
      </c>
      <c r="P11" s="49"/>
      <c r="Q11" s="164">
        <f>O11+(O11*'ENTRADA DE DATOS'!$H$9)</f>
        <v>465.21769539795832</v>
      </c>
      <c r="R11" s="49"/>
      <c r="S11" s="164">
        <f>Q11+(Q11*'ENTRADA DE DATOS'!$H$9)</f>
        <v>474.52204930591751</v>
      </c>
      <c r="T11" s="49"/>
      <c r="U11" s="164">
        <f>S11+(S11*'ENTRADA DE DATOS'!$H$9)</f>
        <v>484.01249029203586</v>
      </c>
      <c r="V11" s="45"/>
      <c r="W11" s="38"/>
    </row>
    <row r="12" spans="2:23" ht="15.75" customHeight="1">
      <c r="B12" s="40" t="s">
        <v>120</v>
      </c>
      <c r="C12" s="163">
        <f>C11*C8</f>
        <v>263.25</v>
      </c>
      <c r="D12" s="165"/>
      <c r="E12" s="163">
        <f>E11*E8</f>
        <v>276.77700000000004</v>
      </c>
      <c r="F12" s="165"/>
      <c r="G12" s="163">
        <f>G11*G8</f>
        <v>290.73978000000005</v>
      </c>
      <c r="H12" s="165"/>
      <c r="I12" s="163">
        <f>I11*I8</f>
        <v>305.15036040000001</v>
      </c>
      <c r="J12" s="165"/>
      <c r="K12" s="163">
        <f>K11*K8</f>
        <v>320.02106810400005</v>
      </c>
      <c r="L12" s="165"/>
      <c r="M12" s="163">
        <f>M11*M8</f>
        <v>335.36454397200004</v>
      </c>
      <c r="N12" s="165"/>
      <c r="O12" s="163">
        <f>O11*O8</f>
        <v>351.19375044747841</v>
      </c>
      <c r="P12" s="165"/>
      <c r="Q12" s="163">
        <f>Q11*Q8</f>
        <v>367.52197936438716</v>
      </c>
      <c r="R12" s="165"/>
      <c r="S12" s="163">
        <f>S11*S8</f>
        <v>384.36285993779325</v>
      </c>
      <c r="T12" s="165"/>
      <c r="U12" s="163">
        <f>U11*U8</f>
        <v>401.73036694238988</v>
      </c>
      <c r="V12" s="165"/>
      <c r="W12" s="38"/>
    </row>
    <row r="13" spans="2:23" ht="15.75" customHeight="1">
      <c r="B13" s="40" t="s">
        <v>121</v>
      </c>
      <c r="C13" s="47">
        <f>'ENTRADA DE DATOS'!F11*'ENTRADA DE DATOS'!F10*12</f>
        <v>3315</v>
      </c>
      <c r="D13" s="45"/>
      <c r="E13" s="47">
        <f>C13+(C13*'ENTRADA DE DATOS'!$H$11)</f>
        <v>3348.15</v>
      </c>
      <c r="F13" s="45"/>
      <c r="G13" s="47">
        <f>E13+(E13*'ENTRADA DE DATOS'!$H$11)</f>
        <v>3381.6315</v>
      </c>
      <c r="H13" s="45"/>
      <c r="I13" s="47">
        <f>G13+(G13*'ENTRADA DE DATOS'!$H$11)</f>
        <v>3415.447815</v>
      </c>
      <c r="J13" s="45"/>
      <c r="K13" s="47">
        <f>I13+(I13*'ENTRADA DE DATOS'!$H$11)</f>
        <v>3449.6022931500002</v>
      </c>
      <c r="L13" s="45"/>
      <c r="M13" s="47">
        <f>K13+(K13*'ENTRADA DE DATOS'!$H$11)</f>
        <v>3484.0983160815003</v>
      </c>
      <c r="N13" s="45"/>
      <c r="O13" s="47">
        <f>M13+(M13*'ENTRADA DE DATOS'!$H$11)</f>
        <v>3518.9392992423154</v>
      </c>
      <c r="P13" s="45"/>
      <c r="Q13" s="47">
        <f>O13+(O13*'ENTRADA DE DATOS'!$H$11)</f>
        <v>3554.1286922347385</v>
      </c>
      <c r="R13" s="45"/>
      <c r="S13" s="47">
        <f>Q13+(Q13*'ENTRADA DE DATOS'!$H$11)</f>
        <v>3589.6699791570859</v>
      </c>
      <c r="T13" s="45"/>
      <c r="U13" s="47">
        <f>S13+(S13*'ENTRADA DE DATOS'!$H$11)</f>
        <v>3625.5666789486568</v>
      </c>
      <c r="V13" s="45"/>
      <c r="W13" s="44"/>
    </row>
    <row r="14" spans="2:23" ht="15.75" customHeight="1">
      <c r="B14" s="91"/>
      <c r="C14" s="166"/>
      <c r="D14" s="51"/>
      <c r="E14" s="167"/>
      <c r="F14" s="52"/>
      <c r="G14" s="167"/>
      <c r="H14" s="52"/>
      <c r="I14" s="167"/>
      <c r="J14" s="52"/>
      <c r="K14" s="167"/>
      <c r="L14" s="52"/>
      <c r="M14" s="167"/>
      <c r="N14" s="52"/>
      <c r="O14" s="167"/>
      <c r="P14" s="52"/>
      <c r="Q14" s="167"/>
      <c r="R14" s="52"/>
      <c r="S14" s="167"/>
      <c r="T14" s="52"/>
      <c r="U14" s="167"/>
      <c r="V14" s="52"/>
      <c r="W14" s="44"/>
    </row>
    <row r="15" spans="2:23" ht="15.75" customHeight="1">
      <c r="B15" s="168" t="s">
        <v>27</v>
      </c>
      <c r="C15" s="169">
        <f>(C11*C9)</f>
        <v>192172.5</v>
      </c>
      <c r="D15" s="170"/>
      <c r="E15" s="169">
        <f>(E11*E9)</f>
        <v>202047.21000000002</v>
      </c>
      <c r="F15" s="170"/>
      <c r="G15" s="169">
        <f>(G11*G9)</f>
        <v>212240.03940000004</v>
      </c>
      <c r="H15" s="170"/>
      <c r="I15" s="169">
        <f>(I11*I9)</f>
        <v>222759.76309200004</v>
      </c>
      <c r="J15" s="170"/>
      <c r="K15" s="169">
        <f>(K11*K9)</f>
        <v>233615.37971592005</v>
      </c>
      <c r="L15" s="170"/>
      <c r="M15" s="169">
        <f>(M11*M9)</f>
        <v>244816.11709956004</v>
      </c>
      <c r="N15" s="170"/>
      <c r="O15" s="169">
        <f>(O11*O9)</f>
        <v>256371.43782665927</v>
      </c>
      <c r="P15" s="170"/>
      <c r="Q15" s="169">
        <f>(Q11*Q9)</f>
        <v>268291.04493600264</v>
      </c>
      <c r="R15" s="170"/>
      <c r="S15" s="169">
        <f>(S11*S9)</f>
        <v>280584.88775458903</v>
      </c>
      <c r="T15" s="170"/>
      <c r="U15" s="169">
        <f>(U11*U9)</f>
        <v>293263.16786794458</v>
      </c>
      <c r="V15" s="170"/>
      <c r="W15" s="171">
        <f>SUM(C15,E15,G15,I15,K15,M15,O15,Q15,S15,U15)</f>
        <v>2406161.5476926756</v>
      </c>
    </row>
    <row r="16" spans="2:23" s="56" customFormat="1" ht="15.75" customHeight="1">
      <c r="B16" s="172" t="s">
        <v>28</v>
      </c>
      <c r="C16" s="53"/>
      <c r="D16" s="54"/>
      <c r="E16" s="53"/>
      <c r="F16" s="54"/>
      <c r="G16" s="53"/>
      <c r="H16" s="54"/>
      <c r="I16" s="53"/>
      <c r="J16" s="54"/>
      <c r="K16" s="53"/>
      <c r="L16" s="54"/>
      <c r="M16" s="53"/>
      <c r="N16" s="54"/>
      <c r="O16" s="53"/>
      <c r="P16" s="54"/>
      <c r="Q16" s="53"/>
      <c r="R16" s="54"/>
      <c r="S16" s="53"/>
      <c r="T16" s="54"/>
      <c r="U16" s="53"/>
      <c r="V16" s="54"/>
      <c r="W16" s="55"/>
    </row>
    <row r="17" spans="2:23" ht="15.75" customHeight="1">
      <c r="B17" s="40" t="s">
        <v>122</v>
      </c>
      <c r="C17" s="47">
        <f>C15*D17</f>
        <v>192172.5</v>
      </c>
      <c r="D17" s="52">
        <v>1</v>
      </c>
      <c r="E17" s="47">
        <f>E15*F17</f>
        <v>202047.21000000002</v>
      </c>
      <c r="F17" s="52">
        <v>1</v>
      </c>
      <c r="G17" s="47">
        <f>G15*H17</f>
        <v>212240.03940000004</v>
      </c>
      <c r="H17" s="52">
        <v>1</v>
      </c>
      <c r="I17" s="47">
        <f>I15*J17</f>
        <v>222759.76309200004</v>
      </c>
      <c r="J17" s="52">
        <v>1</v>
      </c>
      <c r="K17" s="47">
        <f>K15*L17</f>
        <v>233615.37971592005</v>
      </c>
      <c r="L17" s="52">
        <v>1</v>
      </c>
      <c r="M17" s="47">
        <f>M15*N17</f>
        <v>244816.11709956004</v>
      </c>
      <c r="N17" s="52">
        <v>1</v>
      </c>
      <c r="O17" s="47">
        <f>O15*P17</f>
        <v>256371.43782665927</v>
      </c>
      <c r="P17" s="52">
        <v>1</v>
      </c>
      <c r="Q17" s="47">
        <f>Q15*R17</f>
        <v>268291.04493600264</v>
      </c>
      <c r="R17" s="52">
        <v>1</v>
      </c>
      <c r="S17" s="47">
        <f>S15*T17</f>
        <v>280584.88775458903</v>
      </c>
      <c r="T17" s="52">
        <v>1</v>
      </c>
      <c r="U17" s="47">
        <f>U15*V17</f>
        <v>293263.16786794458</v>
      </c>
      <c r="V17" s="52">
        <v>1</v>
      </c>
      <c r="W17" s="62">
        <f t="shared" ref="W17:W19" si="1">SUM(C17,E17,G17,I17,K17,M17,O17,Q17,S17,U17)</f>
        <v>2406161.5476926756</v>
      </c>
    </row>
    <row r="18" spans="2:23" ht="15.75" customHeight="1">
      <c r="B18" s="79"/>
      <c r="C18" s="72"/>
      <c r="D18" s="90"/>
      <c r="E18" s="72"/>
      <c r="F18" s="90"/>
      <c r="G18" s="72"/>
      <c r="H18" s="90"/>
      <c r="I18" s="72"/>
      <c r="J18" s="90"/>
      <c r="K18" s="72"/>
      <c r="L18" s="90"/>
      <c r="M18" s="72"/>
      <c r="N18" s="90"/>
      <c r="O18" s="72"/>
      <c r="P18" s="90"/>
      <c r="Q18" s="72"/>
      <c r="R18" s="90"/>
      <c r="S18" s="72"/>
      <c r="T18" s="90"/>
      <c r="U18" s="72"/>
      <c r="V18" s="90"/>
      <c r="W18" s="116"/>
    </row>
    <row r="19" spans="2:23" ht="15.75" customHeight="1">
      <c r="B19" s="168" t="s">
        <v>35</v>
      </c>
      <c r="C19" s="173">
        <f>C18+C17</f>
        <v>192172.5</v>
      </c>
      <c r="D19" s="174">
        <f>C19/C15</f>
        <v>1</v>
      </c>
      <c r="E19" s="173">
        <f>E18+E17</f>
        <v>202047.21000000002</v>
      </c>
      <c r="F19" s="174">
        <f>E19/E15</f>
        <v>1</v>
      </c>
      <c r="G19" s="173">
        <f>G18+G17</f>
        <v>212240.03940000004</v>
      </c>
      <c r="H19" s="174">
        <f>G19/G15</f>
        <v>1</v>
      </c>
      <c r="I19" s="173">
        <f>I18+I17</f>
        <v>222759.76309200004</v>
      </c>
      <c r="J19" s="174">
        <f>I19/I15</f>
        <v>1</v>
      </c>
      <c r="K19" s="173">
        <f>K18+K17</f>
        <v>233615.37971592005</v>
      </c>
      <c r="L19" s="174">
        <f>K19/K15</f>
        <v>1</v>
      </c>
      <c r="M19" s="173">
        <f>M18+M17</f>
        <v>244816.11709956004</v>
      </c>
      <c r="N19" s="174">
        <f>M19/M15</f>
        <v>1</v>
      </c>
      <c r="O19" s="173">
        <f>O18+O17</f>
        <v>256371.43782665927</v>
      </c>
      <c r="P19" s="174">
        <f>O19/O15</f>
        <v>1</v>
      </c>
      <c r="Q19" s="173">
        <f>Q18+Q17</f>
        <v>268291.04493600264</v>
      </c>
      <c r="R19" s="174">
        <f>Q19/Q15</f>
        <v>1</v>
      </c>
      <c r="S19" s="173">
        <f>S18+S17</f>
        <v>280584.88775458903</v>
      </c>
      <c r="T19" s="174">
        <f>S19/S15</f>
        <v>1</v>
      </c>
      <c r="U19" s="173">
        <f>U18+U17</f>
        <v>293263.16786794458</v>
      </c>
      <c r="V19" s="174">
        <f>U19/U15</f>
        <v>1</v>
      </c>
      <c r="W19" s="175">
        <f t="shared" si="1"/>
        <v>2406161.5476926756</v>
      </c>
    </row>
    <row r="20" spans="2:23" ht="15.75" customHeight="1" thickBot="1">
      <c r="B20" s="58"/>
      <c r="C20" s="59"/>
      <c r="D20" s="60"/>
      <c r="E20" s="59"/>
      <c r="F20" s="60"/>
      <c r="G20" s="59"/>
      <c r="H20" s="60"/>
      <c r="I20" s="59"/>
      <c r="J20" s="60"/>
      <c r="K20" s="59"/>
      <c r="L20" s="60"/>
      <c r="M20" s="59"/>
      <c r="N20" s="60"/>
      <c r="O20" s="59"/>
      <c r="P20" s="60"/>
      <c r="Q20" s="59"/>
      <c r="R20" s="60"/>
      <c r="S20" s="59"/>
      <c r="T20" s="60"/>
      <c r="U20" s="59"/>
      <c r="V20" s="60"/>
      <c r="W20" s="61"/>
    </row>
    <row r="21" spans="2:23" s="56" customFormat="1" ht="15.75" customHeight="1">
      <c r="B21" s="176" t="s">
        <v>28</v>
      </c>
      <c r="C21" s="63"/>
      <c r="D21" s="250" t="s">
        <v>36</v>
      </c>
      <c r="E21" s="251"/>
      <c r="F21" s="250" t="s">
        <v>36</v>
      </c>
      <c r="G21" s="251"/>
      <c r="H21" s="250" t="s">
        <v>36</v>
      </c>
      <c r="I21" s="251"/>
      <c r="J21" s="250" t="s">
        <v>36</v>
      </c>
      <c r="K21" s="251"/>
      <c r="L21" s="250" t="s">
        <v>36</v>
      </c>
      <c r="M21" s="251"/>
      <c r="N21" s="250" t="s">
        <v>36</v>
      </c>
      <c r="O21" s="251"/>
      <c r="P21" s="250" t="s">
        <v>36</v>
      </c>
      <c r="Q21" s="251"/>
      <c r="R21" s="250" t="s">
        <v>36</v>
      </c>
      <c r="S21" s="251"/>
      <c r="T21" s="250" t="s">
        <v>36</v>
      </c>
      <c r="U21" s="251"/>
      <c r="V21" s="250" t="s">
        <v>36</v>
      </c>
      <c r="W21" s="64"/>
    </row>
    <row r="22" spans="2:23" ht="15.75" customHeight="1">
      <c r="B22" s="177" t="s">
        <v>37</v>
      </c>
      <c r="C22" s="70">
        <f>C19</f>
        <v>192172.5</v>
      </c>
      <c r="D22" s="66">
        <f>C22/C19</f>
        <v>1</v>
      </c>
      <c r="E22" s="70">
        <f>E19</f>
        <v>202047.21000000002</v>
      </c>
      <c r="F22" s="66">
        <f>E22/E19</f>
        <v>1</v>
      </c>
      <c r="G22" s="70">
        <f>G19</f>
        <v>212240.03940000004</v>
      </c>
      <c r="H22" s="66">
        <f>G22/G19</f>
        <v>1</v>
      </c>
      <c r="I22" s="70">
        <f>I19</f>
        <v>222759.76309200004</v>
      </c>
      <c r="J22" s="66">
        <f>I22/I19</f>
        <v>1</v>
      </c>
      <c r="K22" s="70">
        <f>K19</f>
        <v>233615.37971592005</v>
      </c>
      <c r="L22" s="66">
        <f>K22/K19</f>
        <v>1</v>
      </c>
      <c r="M22" s="70">
        <f>M19</f>
        <v>244816.11709956004</v>
      </c>
      <c r="N22" s="66">
        <f>M22/M19</f>
        <v>1</v>
      </c>
      <c r="O22" s="70">
        <f>O19</f>
        <v>256371.43782665927</v>
      </c>
      <c r="P22" s="66">
        <f>O22/O19</f>
        <v>1</v>
      </c>
      <c r="Q22" s="70">
        <f>Q19</f>
        <v>268291.04493600264</v>
      </c>
      <c r="R22" s="66">
        <f>Q22/Q19</f>
        <v>1</v>
      </c>
      <c r="S22" s="70">
        <f>S19</f>
        <v>280584.88775458903</v>
      </c>
      <c r="T22" s="66">
        <f>S22/S19</f>
        <v>1</v>
      </c>
      <c r="U22" s="70">
        <f>U19</f>
        <v>293263.16786794458</v>
      </c>
      <c r="V22" s="66">
        <f>U22/U19</f>
        <v>1</v>
      </c>
      <c r="W22" s="71">
        <f>SUM(C22,E22,G22,I22,K22,M22,O22,Q22,S22,U22)</f>
        <v>2406161.5476926756</v>
      </c>
    </row>
    <row r="23" spans="2:23" ht="15.75" customHeight="1">
      <c r="B23" s="67" t="s">
        <v>38</v>
      </c>
      <c r="C23" s="72">
        <f>C22*D23</f>
        <v>14412.9375</v>
      </c>
      <c r="D23" s="4">
        <f>'ENTRADA DE DATOS'!$F$14</f>
        <v>7.4999999999999997E-2</v>
      </c>
      <c r="E23" s="72">
        <f>E22*F23</f>
        <v>15153.54075</v>
      </c>
      <c r="F23" s="4">
        <f>D23+'ENTRADA DE DATOS'!$H$14</f>
        <v>7.4999999999999997E-2</v>
      </c>
      <c r="G23" s="72">
        <f>G22*H23</f>
        <v>15918.002955000002</v>
      </c>
      <c r="H23" s="4">
        <f>F23+'ENTRADA DE DATOS'!$H$14</f>
        <v>7.4999999999999997E-2</v>
      </c>
      <c r="I23" s="72">
        <f>I22*J23</f>
        <v>16706.982231900001</v>
      </c>
      <c r="J23" s="4">
        <f>H23+'ENTRADA DE DATOS'!$H$14</f>
        <v>7.4999999999999997E-2</v>
      </c>
      <c r="K23" s="72">
        <f>K22*L23</f>
        <v>17521.153478694003</v>
      </c>
      <c r="L23" s="4">
        <f>J23+'ENTRADA DE DATOS'!$H$14</f>
        <v>7.4999999999999997E-2</v>
      </c>
      <c r="M23" s="72">
        <f>M22*N23</f>
        <v>18361.208782467002</v>
      </c>
      <c r="N23" s="4">
        <f>L23+'ENTRADA DE DATOS'!$H$14</f>
        <v>7.4999999999999997E-2</v>
      </c>
      <c r="O23" s="72">
        <f>O22*P23</f>
        <v>19227.857836999443</v>
      </c>
      <c r="P23" s="4">
        <f>N23+'ENTRADA DE DATOS'!$H$14</f>
        <v>7.4999999999999997E-2</v>
      </c>
      <c r="Q23" s="72">
        <f>Q22*R23</f>
        <v>20121.828370200197</v>
      </c>
      <c r="R23" s="4">
        <f>P23+'ENTRADA DE DATOS'!$H$14</f>
        <v>7.4999999999999997E-2</v>
      </c>
      <c r="S23" s="72">
        <f>S22*T23</f>
        <v>21043.866581594175</v>
      </c>
      <c r="T23" s="4">
        <f>R23+'ENTRADA DE DATOS'!$H$14</f>
        <v>7.4999999999999997E-2</v>
      </c>
      <c r="U23" s="72">
        <f>U22*V23</f>
        <v>21994.737590095843</v>
      </c>
      <c r="V23" s="4">
        <f>T23+'ENTRADA DE DATOS'!$H$14</f>
        <v>7.4999999999999997E-2</v>
      </c>
      <c r="W23" s="73">
        <f>SUM(C23,E23,G23,I23,K23,M23,O23,Q23,S23,U23)</f>
        <v>180462.11607695065</v>
      </c>
    </row>
    <row r="24" spans="2:23" ht="15.75" customHeight="1">
      <c r="B24" s="67" t="s">
        <v>39</v>
      </c>
      <c r="C24" s="74">
        <f>C22*D24</f>
        <v>27865.012499999997</v>
      </c>
      <c r="D24" s="4">
        <f>'ENTRADA DE DATOS'!$F$15</f>
        <v>0.14499999999999999</v>
      </c>
      <c r="E24" s="74">
        <f>E22*F24</f>
        <v>29296.845450000001</v>
      </c>
      <c r="F24" s="4">
        <f>D24+'ENTRADA DE DATOS'!$H$15</f>
        <v>0.14499999999999999</v>
      </c>
      <c r="G24" s="74">
        <f>G22*H24</f>
        <v>30774.805713000002</v>
      </c>
      <c r="H24" s="4">
        <f>F24+'ENTRADA DE DATOS'!$H$15</f>
        <v>0.14499999999999999</v>
      </c>
      <c r="I24" s="74">
        <f>I22*J24</f>
        <v>32300.165648340004</v>
      </c>
      <c r="J24" s="4">
        <f>H24+'ENTRADA DE DATOS'!$H$15</f>
        <v>0.14499999999999999</v>
      </c>
      <c r="K24" s="74">
        <f>K22*L24</f>
        <v>33874.230058808404</v>
      </c>
      <c r="L24" s="4">
        <f>J24+'ENTRADA DE DATOS'!$H$15</f>
        <v>0.14499999999999999</v>
      </c>
      <c r="M24" s="74">
        <f>M22*N24</f>
        <v>35498.336979436201</v>
      </c>
      <c r="N24" s="4">
        <f>L24+'ENTRADA DE DATOS'!$H$15</f>
        <v>0.14499999999999999</v>
      </c>
      <c r="O24" s="74">
        <f>O22*P24</f>
        <v>37173.858484865588</v>
      </c>
      <c r="P24" s="4">
        <f>N24+'ENTRADA DE DATOS'!$H$15</f>
        <v>0.14499999999999999</v>
      </c>
      <c r="Q24" s="74">
        <f>Q22*R24</f>
        <v>38902.201515720379</v>
      </c>
      <c r="R24" s="4">
        <f>P24+'ENTRADA DE DATOS'!$H$15</f>
        <v>0.14499999999999999</v>
      </c>
      <c r="S24" s="74">
        <f>S22*T24</f>
        <v>40684.808724415409</v>
      </c>
      <c r="T24" s="4">
        <f>R24+'ENTRADA DE DATOS'!$H$15</f>
        <v>0.14499999999999999</v>
      </c>
      <c r="U24" s="74">
        <f>U22*V24</f>
        <v>42523.159340851962</v>
      </c>
      <c r="V24" s="4">
        <f>T24+'ENTRADA DE DATOS'!$H$15</f>
        <v>0.14499999999999999</v>
      </c>
      <c r="W24" s="73">
        <f>SUM(C24,E24,G24,I24,K24,M24,O24,Q24,S24,U24)</f>
        <v>348893.42441543797</v>
      </c>
    </row>
    <row r="25" spans="2:23" ht="15.75" customHeight="1">
      <c r="B25" s="168" t="s">
        <v>40</v>
      </c>
      <c r="C25" s="173">
        <f>C22-C24-C23</f>
        <v>149894.54999999999</v>
      </c>
      <c r="D25" s="174">
        <f>C25/C22</f>
        <v>0.77999999999999992</v>
      </c>
      <c r="E25" s="173">
        <f>E22-E24-E23</f>
        <v>157596.82380000001</v>
      </c>
      <c r="F25" s="174">
        <f>E25/E22</f>
        <v>0.78</v>
      </c>
      <c r="G25" s="173">
        <f>G22-G24-G23</f>
        <v>165547.23073200003</v>
      </c>
      <c r="H25" s="174">
        <f>G25/G22</f>
        <v>0.78</v>
      </c>
      <c r="I25" s="173">
        <f>I22-I24-I23</f>
        <v>173752.61521176001</v>
      </c>
      <c r="J25" s="174">
        <f>I25/I22</f>
        <v>0.77999999999999992</v>
      </c>
      <c r="K25" s="173">
        <f>K22-K24-K23</f>
        <v>182219.99617841764</v>
      </c>
      <c r="L25" s="174">
        <f>K25/K22</f>
        <v>0.78</v>
      </c>
      <c r="M25" s="173">
        <f>M22-M24-M23</f>
        <v>190956.57133765685</v>
      </c>
      <c r="N25" s="174">
        <f>M25/M22</f>
        <v>0.78</v>
      </c>
      <c r="O25" s="173">
        <f>O22-O24-O23</f>
        <v>199969.72150479423</v>
      </c>
      <c r="P25" s="174">
        <f>O25/O22</f>
        <v>0.78</v>
      </c>
      <c r="Q25" s="173">
        <f>Q22-Q24-Q23</f>
        <v>209267.01505008206</v>
      </c>
      <c r="R25" s="174">
        <f>Q25/Q22</f>
        <v>0.78</v>
      </c>
      <c r="S25" s="173">
        <f>S22-S24-S23</f>
        <v>218856.21244857946</v>
      </c>
      <c r="T25" s="174">
        <f>S25/S22</f>
        <v>0.78</v>
      </c>
      <c r="U25" s="173">
        <f>U22-U24-U23</f>
        <v>228745.27093699676</v>
      </c>
      <c r="V25" s="174">
        <f>U25/U22</f>
        <v>0.78</v>
      </c>
      <c r="W25" s="175">
        <f>W22-W24-W23</f>
        <v>1876806.007200287</v>
      </c>
    </row>
    <row r="26" spans="2:23" ht="15.75" customHeight="1" thickBot="1">
      <c r="B26" s="57"/>
      <c r="C26" s="59"/>
      <c r="D26" s="69"/>
      <c r="E26" s="59"/>
      <c r="F26" s="69"/>
      <c r="G26" s="59"/>
      <c r="H26" s="69"/>
      <c r="I26" s="59"/>
      <c r="J26" s="69"/>
      <c r="K26" s="59"/>
      <c r="L26" s="69"/>
      <c r="M26" s="59"/>
      <c r="N26" s="69"/>
      <c r="O26" s="59"/>
      <c r="P26" s="69"/>
      <c r="Q26" s="59"/>
      <c r="R26" s="69"/>
      <c r="S26" s="59"/>
      <c r="T26" s="69"/>
      <c r="U26" s="59"/>
      <c r="V26" s="69"/>
      <c r="W26" s="59"/>
    </row>
    <row r="27" spans="2:23" ht="15.75" customHeight="1" thickBot="1">
      <c r="B27" s="178" t="s">
        <v>56</v>
      </c>
      <c r="C27" s="75"/>
      <c r="D27" s="76"/>
      <c r="E27" s="75"/>
      <c r="F27" s="76"/>
      <c r="G27" s="75"/>
      <c r="H27" s="76"/>
      <c r="I27" s="75"/>
      <c r="J27" s="76"/>
      <c r="K27" s="75"/>
      <c r="L27" s="76"/>
      <c r="M27" s="75"/>
      <c r="N27" s="76"/>
      <c r="O27" s="75"/>
      <c r="P27" s="76"/>
      <c r="Q27" s="75"/>
      <c r="R27" s="76"/>
      <c r="S27" s="75"/>
      <c r="T27" s="76"/>
      <c r="U27" s="75"/>
      <c r="V27" s="76"/>
      <c r="W27" s="77"/>
    </row>
    <row r="28" spans="2:23" ht="15.75" customHeight="1">
      <c r="B28" s="5" t="s">
        <v>57</v>
      </c>
      <c r="C28" s="72">
        <f>C22*D28</f>
        <v>18256.387500000001</v>
      </c>
      <c r="D28" s="78">
        <f>'ENTRADA DE DATOS'!$F$18</f>
        <v>9.5000000000000001E-2</v>
      </c>
      <c r="E28" s="72">
        <f>E22*F28</f>
        <v>19194.484950000002</v>
      </c>
      <c r="F28" s="78">
        <f>D28+'ENTRADA DE DATOS'!$H$18</f>
        <v>9.5000000000000001E-2</v>
      </c>
      <c r="G28" s="72">
        <f>G22*H28</f>
        <v>20162.803743000004</v>
      </c>
      <c r="H28" s="78">
        <f>F28+'ENTRADA DE DATOS'!$H$18</f>
        <v>9.5000000000000001E-2</v>
      </c>
      <c r="I28" s="72">
        <f>I22*J28</f>
        <v>21162.177493740004</v>
      </c>
      <c r="J28" s="78">
        <f>H28+'ENTRADA DE DATOS'!$H$18</f>
        <v>9.5000000000000001E-2</v>
      </c>
      <c r="K28" s="72">
        <f>K22*L28</f>
        <v>22193.461073012404</v>
      </c>
      <c r="L28" s="78">
        <f>J28+'ENTRADA DE DATOS'!$H$18</f>
        <v>9.5000000000000001E-2</v>
      </c>
      <c r="M28" s="72">
        <f>M22*N28</f>
        <v>23257.531124458204</v>
      </c>
      <c r="N28" s="78">
        <f>L28+'ENTRADA DE DATOS'!$H$18</f>
        <v>9.5000000000000001E-2</v>
      </c>
      <c r="O28" s="72">
        <f>O22*P28</f>
        <v>24355.28659353263</v>
      </c>
      <c r="P28" s="78">
        <f>N28+'ENTRADA DE DATOS'!$H$18</f>
        <v>9.5000000000000001E-2</v>
      </c>
      <c r="Q28" s="72">
        <f>Q22*R28</f>
        <v>25487.64926892025</v>
      </c>
      <c r="R28" s="78">
        <f>P28+'ENTRADA DE DATOS'!$H$18</f>
        <v>9.5000000000000001E-2</v>
      </c>
      <c r="S28" s="72">
        <f>S22*T28</f>
        <v>26655.564336685959</v>
      </c>
      <c r="T28" s="78">
        <f>R28+'ENTRADA DE DATOS'!$H$18</f>
        <v>9.5000000000000001E-2</v>
      </c>
      <c r="U28" s="72">
        <f>U22*V28</f>
        <v>27860.000947454733</v>
      </c>
      <c r="V28" s="78">
        <f>T28+'ENTRADA DE DATOS'!$H$18</f>
        <v>9.5000000000000001E-2</v>
      </c>
      <c r="W28" s="73">
        <f t="shared" ref="W28:W34" si="2">SUM(C28,E28,G28,I28,K28,M28,O28,Q28,S28,U28)</f>
        <v>228585.3470308042</v>
      </c>
    </row>
    <row r="29" spans="2:23" ht="15.75" customHeight="1">
      <c r="B29" s="79" t="s">
        <v>58</v>
      </c>
      <c r="C29" s="72">
        <f>C22*D29</f>
        <v>5765.1750000000002</v>
      </c>
      <c r="D29" s="78">
        <f>'ENTRADA DE DATOS'!$F$19</f>
        <v>0.03</v>
      </c>
      <c r="E29" s="72">
        <f>E22*F29</f>
        <v>6061.4163000000008</v>
      </c>
      <c r="F29" s="78">
        <f>D29+'ENTRADA DE DATOS'!$H$19</f>
        <v>0.03</v>
      </c>
      <c r="G29" s="72">
        <f>G22*H29</f>
        <v>6367.2011820000007</v>
      </c>
      <c r="H29" s="78">
        <f>F29+'ENTRADA DE DATOS'!$H$19</f>
        <v>0.03</v>
      </c>
      <c r="I29" s="72">
        <f>I22*J29</f>
        <v>6682.7928927600005</v>
      </c>
      <c r="J29" s="78">
        <f>H29+'ENTRADA DE DATOS'!$H$19</f>
        <v>0.03</v>
      </c>
      <c r="K29" s="72">
        <f>K22*L29</f>
        <v>7008.461391477601</v>
      </c>
      <c r="L29" s="78">
        <f>J29+'ENTRADA DE DATOS'!$H$19</f>
        <v>0.03</v>
      </c>
      <c r="M29" s="72">
        <f>M22*N29</f>
        <v>7344.4835129868006</v>
      </c>
      <c r="N29" s="78">
        <f>L29+'ENTRADA DE DATOS'!$H$19</f>
        <v>0.03</v>
      </c>
      <c r="O29" s="72">
        <f>O22*P29</f>
        <v>7691.1431347997777</v>
      </c>
      <c r="P29" s="78">
        <f>N29+'ENTRADA DE DATOS'!$H$19</f>
        <v>0.03</v>
      </c>
      <c r="Q29" s="72">
        <f>Q22*R29</f>
        <v>8048.7313480800785</v>
      </c>
      <c r="R29" s="78">
        <f>P29+'ENTRADA DE DATOS'!$H$19</f>
        <v>0.03</v>
      </c>
      <c r="S29" s="72">
        <f>S22*T29</f>
        <v>8417.54663263767</v>
      </c>
      <c r="T29" s="78">
        <f>R29+'ENTRADA DE DATOS'!$H$19</f>
        <v>0.03</v>
      </c>
      <c r="U29" s="72">
        <f>U22*V29</f>
        <v>8797.8950360383369</v>
      </c>
      <c r="V29" s="78">
        <f>T29+'ENTRADA DE DATOS'!$H$19</f>
        <v>0.03</v>
      </c>
      <c r="W29" s="73">
        <f t="shared" si="2"/>
        <v>72184.846430780264</v>
      </c>
    </row>
    <row r="30" spans="2:23" ht="15.75" customHeight="1">
      <c r="B30" s="79" t="s">
        <v>59</v>
      </c>
      <c r="C30" s="72">
        <f>C22*D30</f>
        <v>6726.0375000000004</v>
      </c>
      <c r="D30" s="78">
        <f>'ENTRADA DE DATOS'!$F$20</f>
        <v>3.5000000000000003E-2</v>
      </c>
      <c r="E30" s="72">
        <f>E22*F30</f>
        <v>7071.6523500000012</v>
      </c>
      <c r="F30" s="78">
        <f>D30+'ENTRADA DE DATOS'!$H$20</f>
        <v>3.5000000000000003E-2</v>
      </c>
      <c r="G30" s="72">
        <f>G22*H30</f>
        <v>7428.4013790000017</v>
      </c>
      <c r="H30" s="78">
        <f>F30+'ENTRADA DE DATOS'!$H$20</f>
        <v>3.5000000000000003E-2</v>
      </c>
      <c r="I30" s="72">
        <f>I22*J30</f>
        <v>7796.5917082200021</v>
      </c>
      <c r="J30" s="78">
        <f>H30+'ENTRADA DE DATOS'!$H$20</f>
        <v>3.5000000000000003E-2</v>
      </c>
      <c r="K30" s="72">
        <f>K22*L30</f>
        <v>8176.5382900572022</v>
      </c>
      <c r="L30" s="78">
        <f>J30+'ENTRADA DE DATOS'!$H$20</f>
        <v>3.5000000000000003E-2</v>
      </c>
      <c r="M30" s="72">
        <f>M22*N30</f>
        <v>8568.5640984846013</v>
      </c>
      <c r="N30" s="78">
        <f>L30+'ENTRADA DE DATOS'!$H$20</f>
        <v>3.5000000000000003E-2</v>
      </c>
      <c r="O30" s="72">
        <f>O22*P30</f>
        <v>8973.0003239330745</v>
      </c>
      <c r="P30" s="78">
        <f>N30+'ENTRADA DE DATOS'!$H$20</f>
        <v>3.5000000000000003E-2</v>
      </c>
      <c r="Q30" s="72">
        <f>Q22*R30</f>
        <v>9390.1865727600925</v>
      </c>
      <c r="R30" s="78">
        <f>P30+'ENTRADA DE DATOS'!$H$20</f>
        <v>3.5000000000000003E-2</v>
      </c>
      <c r="S30" s="72">
        <f>S22*T30</f>
        <v>9820.4710714106168</v>
      </c>
      <c r="T30" s="78">
        <f>R30+'ENTRADA DE DATOS'!$H$20</f>
        <v>3.5000000000000003E-2</v>
      </c>
      <c r="U30" s="72">
        <f>U22*V30</f>
        <v>10264.210875378061</v>
      </c>
      <c r="V30" s="78">
        <f>T30+'ENTRADA DE DATOS'!$H$20</f>
        <v>3.5000000000000003E-2</v>
      </c>
      <c r="W30" s="73">
        <f t="shared" si="2"/>
        <v>84215.654169243659</v>
      </c>
    </row>
    <row r="31" spans="2:23" ht="15.75" customHeight="1">
      <c r="B31" s="79" t="s">
        <v>60</v>
      </c>
      <c r="C31" s="72">
        <f>C22*D31</f>
        <v>10569.487499999999</v>
      </c>
      <c r="D31" s="78">
        <f>'ENTRADA DE DATOS'!$F$21</f>
        <v>5.5E-2</v>
      </c>
      <c r="E31" s="72">
        <f>E22*F31</f>
        <v>11112.596550000002</v>
      </c>
      <c r="F31" s="78">
        <f>D31+'ENTRADA DE DATOS'!$H$21</f>
        <v>5.5E-2</v>
      </c>
      <c r="G31" s="72">
        <f>G22*H31</f>
        <v>11673.202167000001</v>
      </c>
      <c r="H31" s="78">
        <f>F31+'ENTRADA DE DATOS'!$H$21</f>
        <v>5.5E-2</v>
      </c>
      <c r="I31" s="72">
        <f>I22*J31</f>
        <v>12251.786970060002</v>
      </c>
      <c r="J31" s="78">
        <f>H31+'ENTRADA DE DATOS'!$H$21</f>
        <v>5.5E-2</v>
      </c>
      <c r="K31" s="72">
        <f>K22*L31</f>
        <v>12848.845884375603</v>
      </c>
      <c r="L31" s="78">
        <f>J31+'ENTRADA DE DATOS'!$H$21</f>
        <v>5.5E-2</v>
      </c>
      <c r="M31" s="72">
        <f>M22*N31</f>
        <v>13464.886440475802</v>
      </c>
      <c r="N31" s="78">
        <f>L31+'ENTRADA DE DATOS'!$H$21</f>
        <v>5.5E-2</v>
      </c>
      <c r="O31" s="72">
        <f>O22*P31</f>
        <v>14100.42908046626</v>
      </c>
      <c r="P31" s="78">
        <f>N31+'ENTRADA DE DATOS'!$H$21</f>
        <v>5.5E-2</v>
      </c>
      <c r="Q31" s="72">
        <f>Q22*R31</f>
        <v>14756.007471480145</v>
      </c>
      <c r="R31" s="78">
        <f>P31+'ENTRADA DE DATOS'!$H$21</f>
        <v>5.5E-2</v>
      </c>
      <c r="S31" s="72">
        <f>S22*T31</f>
        <v>15432.168826502397</v>
      </c>
      <c r="T31" s="78">
        <f>R31+'ENTRADA DE DATOS'!$H$21</f>
        <v>5.5E-2</v>
      </c>
      <c r="U31" s="72">
        <f>U22*V31</f>
        <v>16129.474232736951</v>
      </c>
      <c r="V31" s="78">
        <f>T31+'ENTRADA DE DATOS'!$H$21</f>
        <v>5.5E-2</v>
      </c>
      <c r="W31" s="73">
        <f t="shared" si="2"/>
        <v>132338.88512309716</v>
      </c>
    </row>
    <row r="32" spans="2:23" ht="15.75" customHeight="1">
      <c r="B32" s="79" t="s">
        <v>61</v>
      </c>
      <c r="C32" s="72">
        <f>C22*D32</f>
        <v>5765.1750000000002</v>
      </c>
      <c r="D32" s="78">
        <f>'ENTRADA DE DATOS'!$F$22</f>
        <v>0.03</v>
      </c>
      <c r="E32" s="72">
        <f>E22*F32</f>
        <v>6061.4163000000008</v>
      </c>
      <c r="F32" s="78">
        <f>D32+'ENTRADA DE DATOS'!$H$22</f>
        <v>0.03</v>
      </c>
      <c r="G32" s="72">
        <f>G22*H32</f>
        <v>6367.2011820000007</v>
      </c>
      <c r="H32" s="78">
        <f>F32+'ENTRADA DE DATOS'!$H$22</f>
        <v>0.03</v>
      </c>
      <c r="I32" s="72">
        <f>I22*J32</f>
        <v>6682.7928927600005</v>
      </c>
      <c r="J32" s="78">
        <f>H32+'ENTRADA DE DATOS'!$H$22</f>
        <v>0.03</v>
      </c>
      <c r="K32" s="72">
        <f>K22*L32</f>
        <v>7008.461391477601</v>
      </c>
      <c r="L32" s="78">
        <f>J32+'ENTRADA DE DATOS'!$H$22</f>
        <v>0.03</v>
      </c>
      <c r="M32" s="72">
        <f>M22*N32</f>
        <v>7344.4835129868006</v>
      </c>
      <c r="N32" s="78">
        <f>L32+'ENTRADA DE DATOS'!$H$22</f>
        <v>0.03</v>
      </c>
      <c r="O32" s="72">
        <f>O22*P32</f>
        <v>7691.1431347997777</v>
      </c>
      <c r="P32" s="78">
        <f>N32+'ENTRADA DE DATOS'!$H$22</f>
        <v>0.03</v>
      </c>
      <c r="Q32" s="72">
        <f>Q22*R32</f>
        <v>8048.7313480800785</v>
      </c>
      <c r="R32" s="78">
        <f>P32+'ENTRADA DE DATOS'!$H$22</f>
        <v>0.03</v>
      </c>
      <c r="S32" s="72">
        <f>S22*T32</f>
        <v>8417.54663263767</v>
      </c>
      <c r="T32" s="78">
        <f>R32+'ENTRADA DE DATOS'!$H$22</f>
        <v>0.03</v>
      </c>
      <c r="U32" s="72">
        <f>U22*V32</f>
        <v>8797.8950360383369</v>
      </c>
      <c r="V32" s="78">
        <f>T32+'ENTRADA DE DATOS'!$H$22</f>
        <v>0.03</v>
      </c>
      <c r="W32" s="73">
        <f t="shared" si="2"/>
        <v>72184.846430780264</v>
      </c>
    </row>
    <row r="33" spans="2:23" ht="15.75" customHeight="1">
      <c r="B33" s="79" t="s">
        <v>62</v>
      </c>
      <c r="C33" s="72">
        <f>C22*D33</f>
        <v>9608.625</v>
      </c>
      <c r="D33" s="78">
        <f>'ENTRADA DE DATOS'!$F$23</f>
        <v>0.05</v>
      </c>
      <c r="E33" s="72">
        <f>E22*F33</f>
        <v>10102.360500000003</v>
      </c>
      <c r="F33" s="78">
        <f>D33+'ENTRADA DE DATOS'!$H$23</f>
        <v>0.05</v>
      </c>
      <c r="G33" s="72">
        <f>G22*H33</f>
        <v>10612.001970000003</v>
      </c>
      <c r="H33" s="78">
        <f>F33+'ENTRADA DE DATOS'!$H$23</f>
        <v>0.05</v>
      </c>
      <c r="I33" s="72">
        <f>I22*J33</f>
        <v>11137.988154600003</v>
      </c>
      <c r="J33" s="78">
        <f>H33+'ENTRADA DE DATOS'!$H$23</f>
        <v>0.05</v>
      </c>
      <c r="K33" s="72">
        <f>K22*L33</f>
        <v>11680.768985796003</v>
      </c>
      <c r="L33" s="78">
        <f>J33+'ENTRADA DE DATOS'!$H$23</f>
        <v>0.05</v>
      </c>
      <c r="M33" s="72">
        <f>M22*N33</f>
        <v>12240.805854978003</v>
      </c>
      <c r="N33" s="78">
        <f>L33+'ENTRADA DE DATOS'!$H$23</f>
        <v>0.05</v>
      </c>
      <c r="O33" s="72">
        <f>O22*P33</f>
        <v>12818.571891332964</v>
      </c>
      <c r="P33" s="78">
        <f>N33+'ENTRADA DE DATOS'!$H$23</f>
        <v>0.05</v>
      </c>
      <c r="Q33" s="72">
        <f>Q22*R33</f>
        <v>13414.552246800133</v>
      </c>
      <c r="R33" s="78">
        <f>P33+'ENTRADA DE DATOS'!$H$23</f>
        <v>0.05</v>
      </c>
      <c r="S33" s="72">
        <f>S22*T33</f>
        <v>14029.244387729452</v>
      </c>
      <c r="T33" s="78">
        <f>R33+'ENTRADA DE DATOS'!$H$23</f>
        <v>0.05</v>
      </c>
      <c r="U33" s="72">
        <f>U22*V33</f>
        <v>14663.158393397229</v>
      </c>
      <c r="V33" s="78">
        <f>T33+'ENTRADA DE DATOS'!$H$23</f>
        <v>0.05</v>
      </c>
      <c r="W33" s="73">
        <f t="shared" si="2"/>
        <v>120308.0773846338</v>
      </c>
    </row>
    <row r="34" spans="2:23" ht="15.75" customHeight="1">
      <c r="B34" s="79" t="s">
        <v>63</v>
      </c>
      <c r="C34" s="72">
        <f>C22*D34</f>
        <v>6533.8650000000007</v>
      </c>
      <c r="D34" s="179">
        <f>'ENTRADA DE DATOS'!$F$24</f>
        <v>3.4000000000000002E-2</v>
      </c>
      <c r="E34" s="72">
        <f>E22*F34</f>
        <v>6869.6051400000015</v>
      </c>
      <c r="F34" s="78">
        <f>D34+'ENTRADA DE DATOS'!$H$24</f>
        <v>3.4000000000000002E-2</v>
      </c>
      <c r="G34" s="72">
        <f>G22*H34</f>
        <v>7216.1613396000021</v>
      </c>
      <c r="H34" s="78">
        <f>F34+'ENTRADA DE DATOS'!$H$24</f>
        <v>3.4000000000000002E-2</v>
      </c>
      <c r="I34" s="72">
        <f>I22*J34</f>
        <v>7573.8319451280022</v>
      </c>
      <c r="J34" s="78">
        <f>H34+'ENTRADA DE DATOS'!$H$24</f>
        <v>3.4000000000000002E-2</v>
      </c>
      <c r="K34" s="72">
        <f>K22*L34</f>
        <v>7942.9229103412817</v>
      </c>
      <c r="L34" s="78">
        <f>J34+'ENTRADA DE DATOS'!$H$24</f>
        <v>3.4000000000000002E-2</v>
      </c>
      <c r="M34" s="72">
        <f>M22*N34</f>
        <v>8323.7479813850423</v>
      </c>
      <c r="N34" s="78">
        <f>L34+'ENTRADA DE DATOS'!$H$24</f>
        <v>3.4000000000000002E-2</v>
      </c>
      <c r="O34" s="72">
        <f>O22*P34</f>
        <v>8716.6288861064149</v>
      </c>
      <c r="P34" s="78">
        <f>N34+'ENTRADA DE DATOS'!$H$24</f>
        <v>3.4000000000000002E-2</v>
      </c>
      <c r="Q34" s="72">
        <f>Q22*R34</f>
        <v>9121.8955278240901</v>
      </c>
      <c r="R34" s="78">
        <f>P34+'ENTRADA DE DATOS'!$H$24</f>
        <v>3.4000000000000002E-2</v>
      </c>
      <c r="S34" s="72">
        <f>S22*T34</f>
        <v>9539.8861836560282</v>
      </c>
      <c r="T34" s="78">
        <f>R34+'ENTRADA DE DATOS'!$H$24</f>
        <v>3.4000000000000002E-2</v>
      </c>
      <c r="U34" s="72">
        <f>U22*V34</f>
        <v>9970.9477075101167</v>
      </c>
      <c r="V34" s="78">
        <f>T34+'ENTRADA DE DATOS'!$H$24</f>
        <v>3.4000000000000002E-2</v>
      </c>
      <c r="W34" s="73">
        <f t="shared" si="2"/>
        <v>81809.492621550977</v>
      </c>
    </row>
    <row r="35" spans="2:23" ht="15.75" customHeight="1" thickBot="1">
      <c r="B35" s="168" t="s">
        <v>64</v>
      </c>
      <c r="C35" s="173">
        <f>SUM(C28,C29,C30,C31,C32,C33,C34)</f>
        <v>63224.752499999995</v>
      </c>
      <c r="D35" s="174">
        <f>C35/C22</f>
        <v>0.32899999999999996</v>
      </c>
      <c r="E35" s="173">
        <f>SUM(E28,E29,E30,E31,E32,E33,E34)</f>
        <v>66473.532090000008</v>
      </c>
      <c r="F35" s="174">
        <f>E35/E22</f>
        <v>0.32900000000000001</v>
      </c>
      <c r="G35" s="173">
        <f>SUM(G28,G29,G30,G31,G32,G33,G34)</f>
        <v>69826.972962600004</v>
      </c>
      <c r="H35" s="174">
        <f>G35/G22</f>
        <v>0.32899999999999996</v>
      </c>
      <c r="I35" s="173">
        <f>SUM(I28,I29,I30,I31,I32,I33,I34)</f>
        <v>73287.962057268</v>
      </c>
      <c r="J35" s="174">
        <f>I35/I22</f>
        <v>0.32899999999999996</v>
      </c>
      <c r="K35" s="173">
        <f>SUM(K28,K29,K30,K31,K32,K33,K34)</f>
        <v>76859.459926537689</v>
      </c>
      <c r="L35" s="174">
        <f>K35/K22</f>
        <v>0.32899999999999996</v>
      </c>
      <c r="M35" s="173">
        <f>SUM(M28,M29,M30,M31,M32,M33,M34)</f>
        <v>80544.502525755262</v>
      </c>
      <c r="N35" s="174">
        <f>M35/M22</f>
        <v>0.32900000000000001</v>
      </c>
      <c r="O35" s="173">
        <f>SUM(O28,O29,O30,O31,O32,O33,O34)</f>
        <v>84346.203044970898</v>
      </c>
      <c r="P35" s="174">
        <f>O35/O22</f>
        <v>0.32900000000000001</v>
      </c>
      <c r="Q35" s="173">
        <f>SUM(Q28,Q29,Q30,Q31,Q32,Q33,Q34)</f>
        <v>88267.753783944863</v>
      </c>
      <c r="R35" s="174">
        <f>Q35/Q22</f>
        <v>0.32899999999999996</v>
      </c>
      <c r="S35" s="173">
        <f>SUM(S28,S29,S30,S31,S32,S33,S34)</f>
        <v>92312.428071259797</v>
      </c>
      <c r="T35" s="174">
        <f>S35/S22</f>
        <v>0.32900000000000001</v>
      </c>
      <c r="U35" s="173">
        <f>SUM(U28,U29,U30,U31,U32,U33,U34)</f>
        <v>96483.582228553772</v>
      </c>
      <c r="V35" s="174">
        <f>U35/U22</f>
        <v>0.32900000000000001</v>
      </c>
      <c r="W35" s="175">
        <f>SUM(W28,W29,W30,W31,W32,W33,W34)</f>
        <v>791627.14919089037</v>
      </c>
    </row>
    <row r="36" spans="2:23" ht="15.75" customHeight="1" thickTop="1" thickBot="1">
      <c r="B36" s="80"/>
      <c r="C36" s="84"/>
      <c r="D36" s="81"/>
      <c r="E36" s="84"/>
      <c r="F36" s="81"/>
      <c r="G36" s="84"/>
      <c r="H36" s="81"/>
      <c r="I36" s="84"/>
      <c r="J36" s="81"/>
      <c r="K36" s="84"/>
      <c r="L36" s="81"/>
      <c r="M36" s="84"/>
      <c r="N36" s="81"/>
      <c r="O36" s="84"/>
      <c r="P36" s="81"/>
      <c r="Q36" s="84"/>
      <c r="R36" s="81"/>
      <c r="S36" s="84"/>
      <c r="T36" s="81"/>
      <c r="U36" s="84"/>
      <c r="V36" s="81"/>
      <c r="W36" s="85"/>
    </row>
    <row r="37" spans="2:23" ht="15.75" customHeight="1" thickBot="1">
      <c r="B37" s="168" t="s">
        <v>65</v>
      </c>
      <c r="C37" s="173">
        <f>C25-C35</f>
        <v>86669.797499999986</v>
      </c>
      <c r="D37" s="174">
        <f>C37/C22</f>
        <v>0.4509999999999999</v>
      </c>
      <c r="E37" s="173">
        <f>E25-E35</f>
        <v>91123.291710000005</v>
      </c>
      <c r="F37" s="174">
        <f>E37/E22</f>
        <v>0.45099999999999996</v>
      </c>
      <c r="G37" s="173">
        <f>G25-G35</f>
        <v>95720.257769400021</v>
      </c>
      <c r="H37" s="174">
        <f>G37/G22</f>
        <v>0.45100000000000001</v>
      </c>
      <c r="I37" s="173">
        <f>I25-I35</f>
        <v>100464.65315449201</v>
      </c>
      <c r="J37" s="174">
        <f>I37/I22</f>
        <v>0.45100000000000001</v>
      </c>
      <c r="K37" s="173">
        <f>K25-K35</f>
        <v>105360.53625187995</v>
      </c>
      <c r="L37" s="174">
        <f>K37/K22</f>
        <v>0.45100000000000007</v>
      </c>
      <c r="M37" s="173">
        <f>M25-M35</f>
        <v>110412.06881190158</v>
      </c>
      <c r="N37" s="174">
        <f>M37/M22</f>
        <v>0.45100000000000001</v>
      </c>
      <c r="O37" s="173">
        <f>O25-O35</f>
        <v>115623.51845982333</v>
      </c>
      <c r="P37" s="174">
        <f>O37/O22</f>
        <v>0.45100000000000001</v>
      </c>
      <c r="Q37" s="173">
        <f>Q25-Q35</f>
        <v>120999.2612661372</v>
      </c>
      <c r="R37" s="174">
        <f>Q37/Q22</f>
        <v>0.45100000000000001</v>
      </c>
      <c r="S37" s="173">
        <f>S25-S35</f>
        <v>126543.78437731967</v>
      </c>
      <c r="T37" s="174">
        <f>S37/S22</f>
        <v>0.45100000000000007</v>
      </c>
      <c r="U37" s="173">
        <f>U25-U35</f>
        <v>132261.68870844299</v>
      </c>
      <c r="V37" s="174">
        <f>U37/U22</f>
        <v>0.45099999999999996</v>
      </c>
      <c r="W37" s="175">
        <f>W25-W35</f>
        <v>1085178.8580093966</v>
      </c>
    </row>
    <row r="38" spans="2:23" ht="15.75" customHeight="1" thickTop="1" thickBot="1">
      <c r="B38" s="80"/>
      <c r="C38" s="86"/>
      <c r="D38" s="69"/>
      <c r="E38" s="86"/>
      <c r="F38" s="69"/>
      <c r="G38" s="86"/>
      <c r="H38" s="69"/>
      <c r="I38" s="86"/>
      <c r="J38" s="69"/>
      <c r="K38" s="86"/>
      <c r="L38" s="69"/>
      <c r="M38" s="86"/>
      <c r="N38" s="69"/>
      <c r="O38" s="86"/>
      <c r="P38" s="69"/>
      <c r="Q38" s="86"/>
      <c r="R38" s="69"/>
      <c r="S38" s="86"/>
      <c r="T38" s="69"/>
      <c r="U38" s="86"/>
      <c r="V38" s="69"/>
      <c r="W38" s="87"/>
    </row>
    <row r="39" spans="2:23" ht="15.75" customHeight="1" thickBot="1">
      <c r="B39" s="180" t="s">
        <v>66</v>
      </c>
      <c r="C39" s="88"/>
      <c r="D39" s="76"/>
      <c r="E39" s="88"/>
      <c r="F39" s="76"/>
      <c r="G39" s="88"/>
      <c r="H39" s="76"/>
      <c r="I39" s="88"/>
      <c r="J39" s="76"/>
      <c r="K39" s="88"/>
      <c r="L39" s="76"/>
      <c r="M39" s="88"/>
      <c r="N39" s="76"/>
      <c r="O39" s="88"/>
      <c r="P39" s="76"/>
      <c r="Q39" s="88"/>
      <c r="R39" s="76"/>
      <c r="S39" s="88"/>
      <c r="T39" s="76"/>
      <c r="U39" s="88"/>
      <c r="V39" s="76"/>
      <c r="W39" s="89"/>
    </row>
    <row r="40" spans="2:23" ht="15.75" customHeight="1">
      <c r="B40" s="5" t="s">
        <v>67</v>
      </c>
      <c r="C40" s="72">
        <f>C37*D40</f>
        <v>8666.9797499999986</v>
      </c>
      <c r="D40" s="78">
        <f>'ENTRADA DE DATOS'!$F$28</f>
        <v>0.1</v>
      </c>
      <c r="E40" s="72">
        <f>E37*F40</f>
        <v>9112.3291710000012</v>
      </c>
      <c r="F40" s="78">
        <f>'ENTRADA DE DATOS'!$F$28</f>
        <v>0.1</v>
      </c>
      <c r="G40" s="72">
        <f>G37*H40</f>
        <v>9572.0257769400032</v>
      </c>
      <c r="H40" s="78">
        <f>'ENTRADA DE DATOS'!$F$28</f>
        <v>0.1</v>
      </c>
      <c r="I40" s="72">
        <f>I37*J40</f>
        <v>10046.465315449203</v>
      </c>
      <c r="J40" s="78">
        <f>'ENTRADA DE DATOS'!$F$28</f>
        <v>0.1</v>
      </c>
      <c r="K40" s="72">
        <f>K37*L40</f>
        <v>10536.053625187997</v>
      </c>
      <c r="L40" s="78">
        <f>'ENTRADA DE DATOS'!$F$28</f>
        <v>0.1</v>
      </c>
      <c r="M40" s="72">
        <f>M37*N40</f>
        <v>11041.206881190159</v>
      </c>
      <c r="N40" s="78">
        <f>'ENTRADA DE DATOS'!$F$28</f>
        <v>0.1</v>
      </c>
      <c r="O40" s="72">
        <f>O37*P40</f>
        <v>11562.351845982334</v>
      </c>
      <c r="P40" s="78">
        <f>'ENTRADA DE DATOS'!$F$28</f>
        <v>0.1</v>
      </c>
      <c r="Q40" s="72">
        <f>Q37*R40</f>
        <v>12099.92612661372</v>
      </c>
      <c r="R40" s="78">
        <f>'ENTRADA DE DATOS'!$F$28</f>
        <v>0.1</v>
      </c>
      <c r="S40" s="72">
        <f>S37*T40</f>
        <v>12654.378437731968</v>
      </c>
      <c r="T40" s="78">
        <f>'ENTRADA DE DATOS'!$F$28</f>
        <v>0.1</v>
      </c>
      <c r="U40" s="72">
        <f>U37*V40</f>
        <v>13226.1688708443</v>
      </c>
      <c r="V40" s="78">
        <f>'ENTRADA DE DATOS'!$F$28</f>
        <v>0.1</v>
      </c>
      <c r="W40" s="73">
        <f t="shared" ref="W40:W46" si="3">SUM(C40,E40,G40,I40,K40,M40,O40,Q40,S40,U40)</f>
        <v>108517.88580093968</v>
      </c>
    </row>
    <row r="41" spans="2:23" ht="15.75" customHeight="1">
      <c r="B41" s="168" t="s">
        <v>68</v>
      </c>
      <c r="C41" s="173">
        <f>C37-C40</f>
        <v>78002.817749999987</v>
      </c>
      <c r="D41" s="174">
        <f>C41/C22</f>
        <v>0.40589999999999993</v>
      </c>
      <c r="E41" s="173">
        <f>E37-E40</f>
        <v>82010.962539</v>
      </c>
      <c r="F41" s="174">
        <f>E41/E22</f>
        <v>0.40589999999999998</v>
      </c>
      <c r="G41" s="173">
        <f>G37-G40</f>
        <v>86148.231992460016</v>
      </c>
      <c r="H41" s="174">
        <f>G41/G22</f>
        <v>0.40589999999999998</v>
      </c>
      <c r="I41" s="173">
        <f>I37-I40</f>
        <v>90418.187839042817</v>
      </c>
      <c r="J41" s="174">
        <f>I41/I22</f>
        <v>0.40589999999999998</v>
      </c>
      <c r="K41" s="173">
        <f>K37-K40</f>
        <v>94824.482626691955</v>
      </c>
      <c r="L41" s="174">
        <f>K41/K22</f>
        <v>0.40590000000000004</v>
      </c>
      <c r="M41" s="173">
        <f>M37-M40</f>
        <v>99370.861930711428</v>
      </c>
      <c r="N41" s="174">
        <f>M41/M22</f>
        <v>0.40590000000000004</v>
      </c>
      <c r="O41" s="173">
        <f>O37-O40</f>
        <v>104061.16661384099</v>
      </c>
      <c r="P41" s="174">
        <f>O41/O22</f>
        <v>0.40589999999999998</v>
      </c>
      <c r="Q41" s="173">
        <f>Q37-Q40</f>
        <v>108899.33513952348</v>
      </c>
      <c r="R41" s="174">
        <f>Q41/Q22</f>
        <v>0.40590000000000004</v>
      </c>
      <c r="S41" s="173">
        <f>S37-S40</f>
        <v>113889.4059395877</v>
      </c>
      <c r="T41" s="174">
        <f>S41/S22</f>
        <v>0.40590000000000004</v>
      </c>
      <c r="U41" s="173">
        <f>U37-U40</f>
        <v>119035.51983759869</v>
      </c>
      <c r="V41" s="174">
        <f>U41/U22</f>
        <v>0.40589999999999998</v>
      </c>
      <c r="W41" s="175">
        <f t="shared" si="3"/>
        <v>976660.97220845707</v>
      </c>
    </row>
    <row r="42" spans="2:23" ht="15.75" customHeight="1">
      <c r="B42" s="79" t="s">
        <v>69</v>
      </c>
      <c r="C42" s="72">
        <f>C22*D42</f>
        <v>5765.1750000000002</v>
      </c>
      <c r="D42" s="78">
        <f>'ENTRADA DE DATOS'!$F$29</f>
        <v>0.03</v>
      </c>
      <c r="E42" s="72">
        <f>E22*F42</f>
        <v>6061.4163000000008</v>
      </c>
      <c r="F42" s="78">
        <f>'ENTRADA DE DATOS'!$F$29</f>
        <v>0.03</v>
      </c>
      <c r="G42" s="72">
        <f>G22*H42</f>
        <v>6367.2011820000007</v>
      </c>
      <c r="H42" s="78">
        <f>'ENTRADA DE DATOS'!$F$29</f>
        <v>0.03</v>
      </c>
      <c r="I42" s="72">
        <f>I22*J42</f>
        <v>6682.7928927600005</v>
      </c>
      <c r="J42" s="78">
        <f>'ENTRADA DE DATOS'!$F$29</f>
        <v>0.03</v>
      </c>
      <c r="K42" s="72">
        <f>K22*L42</f>
        <v>7008.461391477601</v>
      </c>
      <c r="L42" s="78">
        <f>'ENTRADA DE DATOS'!$F$29</f>
        <v>0.03</v>
      </c>
      <c r="M42" s="72">
        <f>M22*N42</f>
        <v>7344.4835129868006</v>
      </c>
      <c r="N42" s="78">
        <f>'ENTRADA DE DATOS'!$F$29</f>
        <v>0.03</v>
      </c>
      <c r="O42" s="72">
        <f>O22*P42</f>
        <v>7691.1431347997777</v>
      </c>
      <c r="P42" s="78">
        <f>'ENTRADA DE DATOS'!$F$29</f>
        <v>0.03</v>
      </c>
      <c r="Q42" s="72">
        <f>Q22*R42</f>
        <v>8048.7313480800785</v>
      </c>
      <c r="R42" s="78">
        <f>'ENTRADA DE DATOS'!$F$29</f>
        <v>0.03</v>
      </c>
      <c r="S42" s="72">
        <f>S22*T42</f>
        <v>8417.54663263767</v>
      </c>
      <c r="T42" s="78">
        <f>'ENTRADA DE DATOS'!$F$29</f>
        <v>0.03</v>
      </c>
      <c r="U42" s="72">
        <f>U22*V42</f>
        <v>8797.8950360383369</v>
      </c>
      <c r="V42" s="78">
        <f>'ENTRADA DE DATOS'!$F$29</f>
        <v>0.03</v>
      </c>
      <c r="W42" s="73">
        <f t="shared" si="3"/>
        <v>72184.846430780264</v>
      </c>
    </row>
    <row r="43" spans="2:23" ht="15.75" customHeight="1">
      <c r="B43" s="79" t="s">
        <v>70</v>
      </c>
      <c r="C43" s="72">
        <f>C41*D43</f>
        <v>3900.1408874999997</v>
      </c>
      <c r="D43" s="78">
        <f>'ENTRADA DE DATOS'!$F$30</f>
        <v>0.05</v>
      </c>
      <c r="E43" s="72">
        <f>E41*F43</f>
        <v>4100.5481269500006</v>
      </c>
      <c r="F43" s="78">
        <f>'ENTRADA DE DATOS'!$F$30</f>
        <v>0.05</v>
      </c>
      <c r="G43" s="72">
        <f>G41*H43</f>
        <v>4307.4115996230012</v>
      </c>
      <c r="H43" s="78">
        <f>'ENTRADA DE DATOS'!$F$30</f>
        <v>0.05</v>
      </c>
      <c r="I43" s="72">
        <f>I41*J43</f>
        <v>4520.909391952141</v>
      </c>
      <c r="J43" s="78">
        <f>'ENTRADA DE DATOS'!$F$30</f>
        <v>0.05</v>
      </c>
      <c r="K43" s="72">
        <f>K41*L43</f>
        <v>4741.2241313345976</v>
      </c>
      <c r="L43" s="78">
        <f>'ENTRADA DE DATOS'!$F$30</f>
        <v>0.05</v>
      </c>
      <c r="M43" s="72">
        <f>M41*N43</f>
        <v>4968.5430965355717</v>
      </c>
      <c r="N43" s="78">
        <f>'ENTRADA DE DATOS'!$F$30</f>
        <v>0.05</v>
      </c>
      <c r="O43" s="72">
        <f>O41*P43</f>
        <v>5203.0583306920498</v>
      </c>
      <c r="P43" s="78">
        <f>'ENTRADA DE DATOS'!$F$30</f>
        <v>0.05</v>
      </c>
      <c r="Q43" s="72">
        <f>Q41*R43</f>
        <v>5444.9667569761741</v>
      </c>
      <c r="R43" s="78">
        <f>'ENTRADA DE DATOS'!$F$30</f>
        <v>0.05</v>
      </c>
      <c r="S43" s="72">
        <f>S41*T43</f>
        <v>5694.4702969793852</v>
      </c>
      <c r="T43" s="78">
        <f>'ENTRADA DE DATOS'!$F$30</f>
        <v>0.05</v>
      </c>
      <c r="U43" s="72">
        <f>U41*V43</f>
        <v>5951.7759918799347</v>
      </c>
      <c r="V43" s="78">
        <f>'ENTRADA DE DATOS'!$F$30</f>
        <v>0.05</v>
      </c>
      <c r="W43" s="73">
        <f t="shared" si="3"/>
        <v>48833.048610422862</v>
      </c>
    </row>
    <row r="44" spans="2:23" ht="15.75" customHeight="1">
      <c r="B44" s="79" t="s">
        <v>71</v>
      </c>
      <c r="C44" s="72">
        <f>'ENTRADA DE DATOS'!F31*'ENTRADA DE DATOS'!F5*'ENTRADA DE DATOS'!F6</f>
        <v>2370</v>
      </c>
      <c r="D44" s="134">
        <f>'ENTRADA DE DATOS'!$F$31</f>
        <v>3.0000000000000001E-3</v>
      </c>
      <c r="E44" s="72">
        <f>'ENTRADA DE DATOS'!$F$5*'Apartamento 1h'!F44*'ENTRADA DE DATOS'!$F$6</f>
        <v>2607</v>
      </c>
      <c r="F44" s="134">
        <f>D44+'ENTRADA DE DATOS'!$H$31</f>
        <v>3.3E-3</v>
      </c>
      <c r="G44" s="72">
        <f>'ENTRADA DE DATOS'!$F$5*'Apartamento 1h'!H44*'ENTRADA DE DATOS'!$F$6</f>
        <v>2844</v>
      </c>
      <c r="H44" s="134">
        <f>F44+'ENTRADA DE DATOS'!$H$31</f>
        <v>3.5999999999999999E-3</v>
      </c>
      <c r="I44" s="72">
        <f>'ENTRADA DE DATOS'!$F$5*'Apartamento 1h'!J44*'ENTRADA DE DATOS'!$F$6</f>
        <v>3081</v>
      </c>
      <c r="J44" s="134">
        <f>H44+'ENTRADA DE DATOS'!$H$31</f>
        <v>3.8999999999999998E-3</v>
      </c>
      <c r="K44" s="72">
        <f>'ENTRADA DE DATOS'!$F$5*'Apartamento 1h'!L44*'ENTRADA DE DATOS'!$F$6</f>
        <v>3318</v>
      </c>
      <c r="L44" s="134">
        <f>J44+'ENTRADA DE DATOS'!$H$31</f>
        <v>4.1999999999999997E-3</v>
      </c>
      <c r="M44" s="72">
        <f>'ENTRADA DE DATOS'!$F$5*'Apartamento 1h'!N44*'ENTRADA DE DATOS'!$F$6</f>
        <v>3554.9999999999995</v>
      </c>
      <c r="N44" s="134">
        <f>L44+'ENTRADA DE DATOS'!$H$31</f>
        <v>4.4999999999999997E-3</v>
      </c>
      <c r="O44" s="72">
        <f>'ENTRADA DE DATOS'!$F$5*'Apartamento 1h'!P44*'ENTRADA DE DATOS'!$F$6</f>
        <v>3791.9999999999995</v>
      </c>
      <c r="P44" s="134">
        <f>N44+'ENTRADA DE DATOS'!$H$31</f>
        <v>4.7999999999999996E-3</v>
      </c>
      <c r="Q44" s="72">
        <f>'ENTRADA DE DATOS'!$F$5*'Apartamento 1h'!R44*'ENTRADA DE DATOS'!$F$6</f>
        <v>4028.9999999999995</v>
      </c>
      <c r="R44" s="134">
        <f>P44+'ENTRADA DE DATOS'!$H$31</f>
        <v>5.0999999999999995E-3</v>
      </c>
      <c r="S44" s="72">
        <f>'ENTRADA DE DATOS'!$F$5*'Apartamento 1h'!T44*'ENTRADA DE DATOS'!$F$6</f>
        <v>4265.9999999999991</v>
      </c>
      <c r="T44" s="134">
        <f>R44+'ENTRADA DE DATOS'!$H$31</f>
        <v>5.3999999999999994E-3</v>
      </c>
      <c r="U44" s="72">
        <f>'ENTRADA DE DATOS'!$F$5*'Apartamento 1h'!V44*'ENTRADA DE DATOS'!$F$6</f>
        <v>4502.9999999999991</v>
      </c>
      <c r="V44" s="134">
        <f>T44+'ENTRADA DE DATOS'!$H$31</f>
        <v>5.6999999999999993E-3</v>
      </c>
      <c r="W44" s="73">
        <f t="shared" si="3"/>
        <v>34365</v>
      </c>
    </row>
    <row r="45" spans="2:23" ht="15.75" customHeight="1">
      <c r="B45" s="79" t="s">
        <v>72</v>
      </c>
      <c r="C45" s="72">
        <f>C13*C5</f>
        <v>6630</v>
      </c>
      <c r="D45" s="72"/>
      <c r="E45" s="72">
        <f t="shared" ref="E45:U45" si="4">E13*E5</f>
        <v>6696.3</v>
      </c>
      <c r="F45" s="72"/>
      <c r="G45" s="72">
        <f t="shared" si="4"/>
        <v>6763.2629999999999</v>
      </c>
      <c r="H45" s="72"/>
      <c r="I45" s="72">
        <f t="shared" si="4"/>
        <v>6830.89563</v>
      </c>
      <c r="J45" s="72"/>
      <c r="K45" s="72">
        <f t="shared" si="4"/>
        <v>6899.2045863000003</v>
      </c>
      <c r="L45" s="72"/>
      <c r="M45" s="72">
        <f t="shared" si="4"/>
        <v>6968.1966321630007</v>
      </c>
      <c r="N45" s="72"/>
      <c r="O45" s="72">
        <f t="shared" si="4"/>
        <v>7037.8785984846309</v>
      </c>
      <c r="P45" s="72"/>
      <c r="Q45" s="72">
        <f t="shared" si="4"/>
        <v>7108.2573844694771</v>
      </c>
      <c r="R45" s="72"/>
      <c r="S45" s="72">
        <f t="shared" si="4"/>
        <v>7179.3399583141718</v>
      </c>
      <c r="T45" s="72"/>
      <c r="U45" s="72">
        <f t="shared" si="4"/>
        <v>7251.1333578973135</v>
      </c>
      <c r="V45" s="72"/>
      <c r="W45" s="73">
        <f t="shared" si="3"/>
        <v>69364.469147628595</v>
      </c>
    </row>
    <row r="46" spans="2:23" ht="15.75" customHeight="1">
      <c r="B46" s="181" t="s">
        <v>73</v>
      </c>
      <c r="C46" s="182">
        <f>C41-(SUM(C42:C45))</f>
        <v>59337.501862499987</v>
      </c>
      <c r="D46" s="183">
        <f>C46/C22</f>
        <v>0.30877207645474763</v>
      </c>
      <c r="E46" s="182">
        <f>E41-(SUM(E42:E45))</f>
        <v>62545.698112049999</v>
      </c>
      <c r="F46" s="183">
        <f>E46/E22</f>
        <v>0.30955982075699034</v>
      </c>
      <c r="G46" s="182">
        <f>G41-(SUM(G42:G45))</f>
        <v>65866.35621083701</v>
      </c>
      <c r="H46" s="183">
        <f>G46/G22</f>
        <v>0.31033897466774124</v>
      </c>
      <c r="I46" s="182">
        <f>I41-(SUM(I42:I45))</f>
        <v>69302.589924330678</v>
      </c>
      <c r="J46" s="183">
        <f>I46/I22</f>
        <v>0.31110910230097805</v>
      </c>
      <c r="K46" s="182">
        <f>K41-(SUM(K42:K45))</f>
        <v>72857.59251757976</v>
      </c>
      <c r="L46" s="183">
        <f>K46/K22</f>
        <v>0.31186984609564544</v>
      </c>
      <c r="M46" s="182">
        <f>M41-(SUM(M42:M45))</f>
        <v>76534.638689026062</v>
      </c>
      <c r="N46" s="183">
        <f>M46/M22</f>
        <v>0.31262091563155342</v>
      </c>
      <c r="O46" s="182">
        <f>O41-(SUM(O42:O45))</f>
        <v>80337.086549864529</v>
      </c>
      <c r="P46" s="183">
        <f>O46/O22</f>
        <v>0.3133620782053847</v>
      </c>
      <c r="Q46" s="182">
        <f>Q41-(SUM(Q42:Q45))</f>
        <v>84268.379649997747</v>
      </c>
      <c r="R46" s="183">
        <f>Q46/Q22</f>
        <v>0.31409315085450906</v>
      </c>
      <c r="S46" s="182">
        <f>S41-(SUM(S42:S45))</f>
        <v>88332.049051656475</v>
      </c>
      <c r="T46" s="183">
        <f>S46/S22</f>
        <v>0.314813993577998</v>
      </c>
      <c r="U46" s="182">
        <f>U41-(SUM(U42:U45))</f>
        <v>92531.715451783108</v>
      </c>
      <c r="V46" s="183">
        <f>U46/U22</f>
        <v>0.31552450355255601</v>
      </c>
      <c r="W46" s="184">
        <f t="shared" si="3"/>
        <v>751913.60801962554</v>
      </c>
    </row>
    <row r="50" spans="2:23" ht="15.75" customHeight="1">
      <c r="B50" s="186" t="s">
        <v>78</v>
      </c>
      <c r="C50" s="7"/>
      <c r="D50" s="39"/>
      <c r="E50" s="7"/>
      <c r="F50" s="39"/>
      <c r="G50" s="7"/>
      <c r="H50" s="39"/>
      <c r="I50" s="7"/>
      <c r="J50" s="39"/>
      <c r="K50" s="7"/>
      <c r="L50" s="39"/>
      <c r="M50" s="7"/>
      <c r="N50" s="39"/>
      <c r="O50" s="7"/>
      <c r="P50" s="39"/>
      <c r="Q50" s="7"/>
      <c r="R50" s="39"/>
      <c r="S50" s="7"/>
      <c r="T50" s="39"/>
      <c r="U50" s="7"/>
      <c r="V50" s="39"/>
      <c r="W50" s="44"/>
    </row>
    <row r="51" spans="2:23" ht="15.75" customHeight="1">
      <c r="B51" s="187" t="s">
        <v>123</v>
      </c>
      <c r="C51" s="188">
        <f>C46/C5</f>
        <v>29668.750931249993</v>
      </c>
      <c r="D51" s="11"/>
      <c r="E51" s="188">
        <f>E46/E5</f>
        <v>31272.849056024999</v>
      </c>
      <c r="F51" s="11"/>
      <c r="G51" s="188">
        <f>G46/G5</f>
        <v>32933.178105418505</v>
      </c>
      <c r="H51" s="11"/>
      <c r="I51" s="188">
        <f>I46/I5</f>
        <v>34651.294962165339</v>
      </c>
      <c r="J51" s="11"/>
      <c r="K51" s="188">
        <f>K46/K5</f>
        <v>36428.79625878988</v>
      </c>
      <c r="L51" s="11"/>
      <c r="M51" s="188">
        <f>M46/M5</f>
        <v>38267.319344513031</v>
      </c>
      <c r="N51" s="11"/>
      <c r="O51" s="188">
        <f>O46/O5</f>
        <v>40168.543274932264</v>
      </c>
      <c r="P51" s="11"/>
      <c r="Q51" s="188">
        <f>Q46/Q5</f>
        <v>42134.189824998874</v>
      </c>
      <c r="R51" s="11"/>
      <c r="S51" s="188">
        <f>S46/S5</f>
        <v>44166.024525828238</v>
      </c>
      <c r="T51" s="11"/>
      <c r="U51" s="188">
        <f>U46/U5</f>
        <v>46265.857725891554</v>
      </c>
      <c r="V51" s="46"/>
      <c r="W51" s="62">
        <f>SUM(C51:U51)</f>
        <v>375956.80400981277</v>
      </c>
    </row>
    <row r="52" spans="2:23" ht="15.75" customHeight="1" thickBot="1">
      <c r="B52" s="189" t="s">
        <v>15</v>
      </c>
      <c r="C52" s="173">
        <f>SUM(C51)</f>
        <v>29668.750931249993</v>
      </c>
      <c r="D52" s="174"/>
      <c r="E52" s="173">
        <f>SUM(E51)</f>
        <v>31272.849056024999</v>
      </c>
      <c r="F52" s="174"/>
      <c r="G52" s="173">
        <f>SUM(G51)</f>
        <v>32933.178105418505</v>
      </c>
      <c r="H52" s="174"/>
      <c r="I52" s="173">
        <f>SUM(I51)</f>
        <v>34651.294962165339</v>
      </c>
      <c r="J52" s="174"/>
      <c r="K52" s="173">
        <f>SUM(K51)</f>
        <v>36428.79625878988</v>
      </c>
      <c r="L52" s="174"/>
      <c r="M52" s="173">
        <f>SUM(M51)</f>
        <v>38267.319344513031</v>
      </c>
      <c r="N52" s="174"/>
      <c r="O52" s="173">
        <f>SUM(O51)</f>
        <v>40168.543274932264</v>
      </c>
      <c r="P52" s="174"/>
      <c r="Q52" s="173">
        <f>SUM(Q51)</f>
        <v>42134.189824998874</v>
      </c>
      <c r="R52" s="174"/>
      <c r="S52" s="173">
        <f>SUM(S51)</f>
        <v>44166.024525828238</v>
      </c>
      <c r="T52" s="174"/>
      <c r="U52" s="173">
        <f>SUM(U51)</f>
        <v>46265.857725891554</v>
      </c>
      <c r="V52" s="174"/>
      <c r="W52" s="175">
        <f>SUM(C52,E52,G52,I52,K52,M52,O52,Q52,S52,U52)</f>
        <v>375956.80400981277</v>
      </c>
    </row>
    <row r="53" spans="2:23" ht="15.75" customHeight="1" thickBot="1">
      <c r="B53" s="41"/>
      <c r="C53" s="22"/>
      <c r="D53" s="21"/>
      <c r="E53" s="22"/>
      <c r="F53" s="21"/>
      <c r="G53" s="22"/>
      <c r="H53" s="21"/>
      <c r="I53" s="22"/>
      <c r="J53" s="21"/>
      <c r="K53" s="22"/>
      <c r="L53" s="21"/>
      <c r="M53" s="22"/>
      <c r="N53" s="21"/>
      <c r="O53" s="22"/>
      <c r="P53" s="21"/>
      <c r="Q53" s="22"/>
      <c r="R53" s="21"/>
      <c r="S53" s="22"/>
      <c r="T53" s="21"/>
      <c r="U53" s="22"/>
      <c r="V53" s="21"/>
      <c r="W53" s="190"/>
    </row>
    <row r="54" spans="2:23" ht="15.75" customHeight="1">
      <c r="B54" s="191" t="s">
        <v>86</v>
      </c>
      <c r="C54" s="22"/>
      <c r="D54" s="21"/>
      <c r="E54" s="22"/>
      <c r="F54" s="21"/>
      <c r="G54" s="22"/>
      <c r="H54" s="21"/>
      <c r="I54" s="22"/>
      <c r="J54" s="21"/>
      <c r="K54" s="271"/>
      <c r="L54" s="272"/>
      <c r="M54" s="272"/>
      <c r="N54" s="272"/>
      <c r="O54" s="272"/>
      <c r="P54" s="272"/>
      <c r="Q54" s="272"/>
      <c r="R54" s="21"/>
      <c r="S54" s="22"/>
      <c r="T54" s="21"/>
      <c r="U54" s="22"/>
      <c r="V54" s="21"/>
      <c r="W54" s="190"/>
    </row>
    <row r="55" spans="2:23" ht="15.75" customHeight="1">
      <c r="B55" s="91"/>
      <c r="C55" s="270" t="str">
        <f>'ENTRADA DE DATOS'!F4</f>
        <v>Penthouse 2h</v>
      </c>
      <c r="D55" s="270"/>
      <c r="E55" s="270"/>
      <c r="F55" s="21"/>
      <c r="G55" s="22"/>
      <c r="H55" s="21"/>
      <c r="I55" s="22"/>
      <c r="J55" s="21"/>
      <c r="K55" s="272"/>
      <c r="L55" s="272"/>
      <c r="M55" s="272"/>
      <c r="N55" s="272"/>
      <c r="O55" s="272"/>
      <c r="P55" s="272"/>
      <c r="Q55" s="272"/>
      <c r="R55" s="21"/>
      <c r="S55" s="22"/>
      <c r="T55" s="21"/>
      <c r="U55" s="22"/>
      <c r="V55" s="21"/>
      <c r="W55" s="190"/>
    </row>
    <row r="56" spans="2:23" ht="15.75" customHeight="1">
      <c r="B56" s="91"/>
      <c r="C56" s="22" t="s">
        <v>94</v>
      </c>
      <c r="D56" s="13"/>
      <c r="E56" s="101">
        <f>'ENTRADA DE DATOS'!F5</f>
        <v>395000</v>
      </c>
      <c r="F56" s="21"/>
      <c r="G56" s="22"/>
      <c r="H56" s="21"/>
      <c r="I56" s="7"/>
      <c r="J56" s="21"/>
      <c r="K56" s="272"/>
      <c r="L56" s="272"/>
      <c r="M56" s="272"/>
      <c r="N56" s="272"/>
      <c r="O56" s="272"/>
      <c r="P56" s="272"/>
      <c r="Q56" s="272"/>
      <c r="R56" s="21"/>
      <c r="S56" s="22"/>
      <c r="T56" s="21"/>
      <c r="U56" s="22"/>
      <c r="V56" s="21"/>
      <c r="W56" s="190"/>
    </row>
    <row r="57" spans="2:23" ht="15.75" customHeight="1">
      <c r="B57" s="91"/>
      <c r="C57" s="22" t="s">
        <v>95</v>
      </c>
      <c r="D57" s="13"/>
      <c r="E57" s="42">
        <f>W52</f>
        <v>375956.80400981277</v>
      </c>
      <c r="F57" s="21"/>
      <c r="G57" s="22"/>
      <c r="H57" s="21"/>
      <c r="I57" s="7"/>
      <c r="J57" s="21"/>
      <c r="K57" s="272"/>
      <c r="L57" s="272"/>
      <c r="M57" s="272"/>
      <c r="N57" s="272"/>
      <c r="O57" s="272"/>
      <c r="P57" s="272"/>
      <c r="Q57" s="272"/>
      <c r="R57" s="21"/>
      <c r="S57" s="22"/>
      <c r="T57" s="21"/>
      <c r="U57" s="22"/>
      <c r="V57" s="21"/>
      <c r="W57" s="190"/>
    </row>
    <row r="58" spans="2:23" ht="15.75" customHeight="1">
      <c r="B58" s="91"/>
      <c r="C58" s="22" t="s">
        <v>96</v>
      </c>
      <c r="D58" s="13"/>
      <c r="E58" s="43">
        <f>(E57/E56)</f>
        <v>0.95178937724003232</v>
      </c>
      <c r="F58" s="21"/>
      <c r="G58" s="22"/>
      <c r="H58" s="21"/>
      <c r="I58" s="43"/>
      <c r="J58" s="21"/>
      <c r="K58" s="272"/>
      <c r="L58" s="272"/>
      <c r="M58" s="272"/>
      <c r="N58" s="272"/>
      <c r="O58" s="272"/>
      <c r="P58" s="272"/>
      <c r="Q58" s="272"/>
      <c r="R58" s="21"/>
      <c r="S58" s="22"/>
      <c r="T58" s="21"/>
      <c r="U58" s="22"/>
      <c r="V58" s="21"/>
      <c r="W58" s="190"/>
    </row>
    <row r="59" spans="2:23" ht="15.75" customHeight="1">
      <c r="B59" s="91"/>
      <c r="C59" s="22"/>
      <c r="D59" s="21"/>
      <c r="E59" s="22"/>
      <c r="F59" s="21"/>
      <c r="G59" s="22"/>
      <c r="H59" s="21"/>
      <c r="I59" s="22"/>
      <c r="J59" s="21"/>
      <c r="K59" s="272"/>
      <c r="L59" s="272"/>
      <c r="M59" s="272"/>
      <c r="N59" s="272"/>
      <c r="O59" s="272"/>
      <c r="P59" s="272"/>
      <c r="Q59" s="272"/>
      <c r="R59" s="21"/>
      <c r="S59" s="22"/>
      <c r="T59" s="21"/>
      <c r="U59" s="22"/>
      <c r="V59" s="21"/>
      <c r="W59" s="190"/>
    </row>
    <row r="60" spans="2:23" ht="15.75" customHeight="1">
      <c r="B60" s="33"/>
      <c r="C60" s="34"/>
      <c r="D60" s="35"/>
      <c r="E60" s="34"/>
      <c r="F60" s="35"/>
      <c r="G60" s="34"/>
      <c r="H60" s="35"/>
      <c r="I60" s="34"/>
      <c r="J60" s="35"/>
      <c r="K60" s="273"/>
      <c r="L60" s="273"/>
      <c r="M60" s="273"/>
      <c r="N60" s="273"/>
      <c r="O60" s="273"/>
      <c r="P60" s="273"/>
      <c r="Q60" s="273"/>
      <c r="R60" s="35"/>
      <c r="S60" s="34"/>
      <c r="T60" s="35"/>
      <c r="U60" s="34"/>
      <c r="V60" s="35"/>
      <c r="W60" s="36"/>
    </row>
    <row r="62" spans="2:23" ht="46.5" customHeight="1">
      <c r="B62" s="263" t="s">
        <v>87</v>
      </c>
      <c r="C62" s="263"/>
      <c r="D62" s="263"/>
      <c r="E62" s="263"/>
      <c r="F62" s="263"/>
      <c r="G62" s="263"/>
      <c r="H62" s="263"/>
      <c r="I62" s="263"/>
      <c r="J62" s="263"/>
      <c r="K62" s="263"/>
      <c r="L62" s="263"/>
      <c r="M62" s="263"/>
      <c r="N62" s="263"/>
      <c r="O62" s="263"/>
      <c r="P62" s="263"/>
      <c r="Q62" s="263"/>
      <c r="R62" s="263"/>
      <c r="S62" s="263"/>
      <c r="T62" s="263"/>
      <c r="U62" s="263"/>
      <c r="V62" s="263"/>
      <c r="W62" s="263"/>
    </row>
  </sheetData>
  <sheetProtection sheet="1" objects="1" scenarios="1"/>
  <mergeCells count="3">
    <mergeCell ref="K54:Q60"/>
    <mergeCell ref="C55:E55"/>
    <mergeCell ref="B62:W62"/>
  </mergeCells>
  <pageMargins left="0.7" right="0.7" top="0.75" bottom="0.75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EF24A33AB180E4E8142D1C0C59D54FC" ma:contentTypeVersion="15" ma:contentTypeDescription="Crear nuevo documento." ma:contentTypeScope="" ma:versionID="a0a1fd4a5f1531e44104566be83a008f">
  <xsd:schema xmlns:xsd="http://www.w3.org/2001/XMLSchema" xmlns:xs="http://www.w3.org/2001/XMLSchema" xmlns:p="http://schemas.microsoft.com/office/2006/metadata/properties" xmlns:ns2="3ab6373f-2627-4ab2-a95e-72d9ad005adb" xmlns:ns3="dc6002d0-eb91-44b9-ae2f-d3039e80f1b2" targetNamespace="http://schemas.microsoft.com/office/2006/metadata/properties" ma:root="true" ma:fieldsID="7a696a7a1fd40c233cc902b0bc74c668" ns2:_="" ns3:_="">
    <xsd:import namespace="3ab6373f-2627-4ab2-a95e-72d9ad005adb"/>
    <xsd:import namespace="dc6002d0-eb91-44b9-ae2f-d3039e80f1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b6373f-2627-4ab2-a95e-72d9ad005a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b0671428-b7d2-4491-99fd-e68ddda7dd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6002d0-eb91-44b9-ae2f-d3039e80f1b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7bbcc18a-9024-4fc4-a4db-7a79a627d626}" ma:internalName="TaxCatchAll" ma:showField="CatchAllData" ma:web="dc6002d0-eb91-44b9-ae2f-d3039e80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ab6373f-2627-4ab2-a95e-72d9ad005adb">
      <Terms xmlns="http://schemas.microsoft.com/office/infopath/2007/PartnerControls"/>
    </lcf76f155ced4ddcb4097134ff3c332f>
    <TaxCatchAll xmlns="dc6002d0-eb91-44b9-ae2f-d3039e80f1b2" xsi:nil="true"/>
  </documentManagement>
</p:properties>
</file>

<file path=customXml/itemProps1.xml><?xml version="1.0" encoding="utf-8"?>
<ds:datastoreItem xmlns:ds="http://schemas.openxmlformats.org/officeDocument/2006/customXml" ds:itemID="{FD219F06-4A5B-4580-ADAA-CCB85B9E3C25}"/>
</file>

<file path=customXml/itemProps2.xml><?xml version="1.0" encoding="utf-8"?>
<ds:datastoreItem xmlns:ds="http://schemas.openxmlformats.org/officeDocument/2006/customXml" ds:itemID="{FC0F003D-8835-4FB1-8A54-6C4C30DECBE8}"/>
</file>

<file path=customXml/itemProps3.xml><?xml version="1.0" encoding="utf-8"?>
<ds:datastoreItem xmlns:ds="http://schemas.openxmlformats.org/officeDocument/2006/customXml" ds:itemID="{23A59CCF-E64F-4734-8AF6-B5AB173126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Pablo Luque</dc:creator>
  <cp:keywords/>
  <dc:description/>
  <cp:lastModifiedBy>Guest User</cp:lastModifiedBy>
  <cp:revision/>
  <dcterms:created xsi:type="dcterms:W3CDTF">2024-10-22T09:13:30Z</dcterms:created>
  <dcterms:modified xsi:type="dcterms:W3CDTF">2024-11-21T16:07:44Z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0x0101005EF24A33AB180E4E8142D1C0C59D54FC</vt:lpwstr>
  </property>
  <property fmtid="{D5CDD505-2E9C-101B-9397-08002B2CF9AE}" pid="3" name="MediaServiceImageTags">
    <vt:lpwstr/>
  </property>
</Properties>
</file>