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usuarios\johan\Downloads\Financiamientos\"/>
    </mc:Choice>
  </mc:AlternateContent>
  <xr:revisionPtr revIDLastSave="0" documentId="13_ncr:1_{06DFF7A1-E124-4DC6-A53B-5C277D6ED7FF}" xr6:coauthVersionLast="47" xr6:coauthVersionMax="47" xr10:uidLastSave="{00000000-0000-0000-0000-000000000000}"/>
  <bookViews>
    <workbookView xWindow="20370" yWindow="-2715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7" i="1"/>
  <c r="N6" i="1"/>
  <c r="E30" i="1"/>
  <c r="E28" i="1"/>
  <c r="E27" i="1"/>
  <c r="E26" i="1"/>
  <c r="E25" i="1"/>
  <c r="D20" i="1"/>
  <c r="O6" i="1" s="1"/>
  <c r="O26" i="1" l="1"/>
  <c r="O38" i="1"/>
  <c r="O47" i="1"/>
  <c r="O14" i="1" l="1"/>
  <c r="E32" i="1" l="1"/>
  <c r="O7" i="1"/>
  <c r="O8" i="1" l="1"/>
  <c r="O9" i="1" l="1"/>
  <c r="O10" i="1" l="1"/>
  <c r="O11" i="1" l="1"/>
  <c r="O12" i="1" l="1"/>
  <c r="O13" i="1" l="1"/>
  <c r="O15" i="1" l="1"/>
  <c r="O16" i="1" l="1"/>
  <c r="O17" i="1" l="1"/>
  <c r="O18" i="1" l="1"/>
  <c r="O19" i="1" l="1"/>
  <c r="O20" i="1" l="1"/>
  <c r="O21" i="1" l="1"/>
  <c r="O22" i="1" l="1"/>
  <c r="O23" i="1" l="1"/>
  <c r="O24" i="1" l="1"/>
  <c r="O25" i="1" l="1"/>
  <c r="O27" i="1" l="1"/>
  <c r="O28" i="1" s="1"/>
  <c r="O29" i="1" l="1"/>
  <c r="O30" i="1" l="1"/>
  <c r="O31" i="1" l="1"/>
  <c r="O32" i="1" l="1"/>
  <c r="O33" i="1" l="1"/>
  <c r="O34" i="1" l="1"/>
  <c r="O35" i="1" l="1"/>
  <c r="O36" i="1" l="1"/>
  <c r="O37" i="1" l="1"/>
  <c r="O39" i="1" s="1"/>
  <c r="O40" i="1" l="1"/>
  <c r="O41" i="1" l="1"/>
  <c r="O42" i="1" l="1"/>
  <c r="O43" i="1" l="1"/>
  <c r="O44" i="1" l="1"/>
  <c r="O45" i="1" l="1"/>
  <c r="O46" i="1" l="1"/>
  <c r="N49" i="1" s="1"/>
  <c r="P49" i="1" l="1"/>
</calcChain>
</file>

<file path=xl/sharedStrings.xml><?xml version="1.0" encoding="utf-8"?>
<sst xmlns="http://schemas.openxmlformats.org/spreadsheetml/2006/main" count="105" uniqueCount="62">
  <si>
    <t>Mes</t>
  </si>
  <si>
    <t>Plazo</t>
  </si>
  <si>
    <t>Tipo</t>
  </si>
  <si>
    <t>%</t>
  </si>
  <si>
    <t>Cantidad</t>
  </si>
  <si>
    <t>Enganche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</si>
  <si>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</si>
  <si>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</si>
  <si>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</si>
  <si>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</si>
  <si>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</si>
  <si>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</si>
  <si>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</si>
  <si>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</si>
  <si>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</si>
  <si>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</si>
  <si>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</si>
  <si>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</si>
  <si>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</si>
  <si>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</si>
  <si>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</si>
  <si>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</si>
  <si>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</si>
  <si>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</si>
  <si>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</si>
  <si>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</si>
  <si>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</si>
  <si>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</si>
  <si>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</si>
  <si>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</si>
  <si>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Mes 25</t>
  </si>
  <si>
    <t>Mes 26</t>
  </si>
  <si>
    <t>Mes 27</t>
  </si>
  <si>
    <t>Mes 28</t>
  </si>
  <si>
    <t>Mes 29</t>
  </si>
  <si>
    <t>Mes 30</t>
  </si>
  <si>
    <t>Mes 31</t>
  </si>
  <si>
    <t>Mes 32</t>
  </si>
  <si>
    <t>Mes 33</t>
  </si>
  <si>
    <t>Mes 34</t>
  </si>
  <si>
    <t>Mes 35</t>
  </si>
  <si>
    <t>Mes 36</t>
  </si>
  <si>
    <t>Mes 37</t>
  </si>
  <si>
    <t>Mes 38</t>
  </si>
  <si>
    <t>Mes 39</t>
  </si>
  <si>
    <t>Mes 40</t>
  </si>
  <si>
    <t>Mes 41</t>
  </si>
  <si>
    <t>Pago extra</t>
  </si>
  <si>
    <t>Enchanche</t>
  </si>
  <si>
    <t>Pagos a capital</t>
  </si>
  <si>
    <t>Fecha</t>
  </si>
  <si>
    <t>Mensualidad</t>
  </si>
  <si>
    <t>Mensualidad estimada</t>
  </si>
  <si>
    <t>Pago a Capital</t>
  </si>
  <si>
    <t>Restante</t>
  </si>
  <si>
    <t>Estandares</t>
  </si>
  <si>
    <t>Se tiene que cumplir con un enganche minimo del 20%</t>
  </si>
  <si>
    <t>Los pagos a capital no pueden ser menores al 15%</t>
  </si>
  <si>
    <t>Puedes realizar ajustes en los campos marcados de amarillo</t>
  </si>
  <si>
    <t>Se tienen que realizar los 4 pagos a capital en las fechas correspondientes</t>
  </si>
  <si>
    <t>Inversión</t>
  </si>
  <si>
    <t>Formato para 2 Recámaras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</si>
</sst>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9" fontId="0" fillId="0" borderId="0" xfId="2" applyFont="1"/>
    <xf numFmtId="17" fontId="0" fillId="0" borderId="0" xfId="0" applyNumberFormat="1"/>
    <xf numFmtId="44" fontId="0" fillId="0" borderId="0" xfId="1" applyFont="1"/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10" fontId="0" fillId="0" borderId="1" xfId="2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4" fontId="0" fillId="3" borderId="1" xfId="1" applyFont="1" applyFill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9" fontId="0" fillId="3" borderId="1" xfId="2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0" fillId="0" borderId="1" xfId="0" applyNumberFormat="1" applyBorder="1"/>
    <xf numFmtId="9" fontId="0" fillId="0" borderId="0" xfId="0" applyNumberFormat="1"/>
    <xf numFmtId="0" fontId="2" fillId="4" borderId="1" xfId="0" applyFont="1" applyFill="1" applyBorder="1" applyAlignment="1">
      <alignment horizontal="center"/>
    </xf>
    <xf numFmtId="10" fontId="2" fillId="4" borderId="1" xfId="2" applyNumberFormat="1" applyFont="1" applyFill="1" applyBorder="1" applyAlignment="1">
      <alignment horizontal="center"/>
    </xf>
    <xf numFmtId="44" fontId="2" fillId="4" borderId="1" xfId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0" fontId="5" fillId="5" borderId="1" xfId="2" applyNumberFormat="1" applyFont="1" applyFill="1" applyBorder="1" applyAlignment="1">
      <alignment horizontal="center"/>
    </xf>
    <xf numFmtId="44" fontId="5" fillId="5" borderId="1" xfId="1" applyFont="1" applyFill="1" applyBorder="1" applyAlignment="1">
      <alignment horizontal="center"/>
    </xf>
    <xf numFmtId="44" fontId="0" fillId="0" borderId="2" xfId="1" applyFont="1" applyBorder="1"/>
    <xf numFmtId="0" fontId="2" fillId="0" borderId="1" xfId="0" applyFont="1" applyBorder="1" applyAlignment="1">
      <alignment horizontal="left"/>
    </xf>
    <xf numFmtId="44" fontId="0" fillId="5" borderId="1" xfId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6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17" fontId="5" fillId="5" borderId="1" xfId="0" applyNumberFormat="1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P49"/>
  <sheetViews>
    <sheetView showGridLines="0" showRowColHeaders="0" tabSelected="1" topLeftCell="A4" zoomScale="84" zoomScaleNormal="84" workbookViewId="0">
      <selection activeCell="W21" sqref="W21"/>
    </sheetView>
  </sheetViews>
  <sheetFormatPr baseColWidth="10" defaultColWidth="9.140625" defaultRowHeight="15" x14ac:dyDescent="0.25"/>
  <cols>
    <col min="3" max="3" width="14.140625" bestFit="1" customWidth="1"/>
    <col min="4" max="4" width="12.5703125" bestFit="1" customWidth="1"/>
    <col min="5" max="5" width="14.140625" bestFit="1" customWidth="1"/>
    <col min="7" max="8" width="0" hidden="1" customWidth="1"/>
    <col min="11" max="11" width="17.140625" customWidth="1"/>
    <col min="12" max="12" width="12.42578125" hidden="1" customWidth="1"/>
    <col min="13" max="13" width="13" customWidth="1"/>
    <col min="14" max="14" width="10.7109375" customWidth="1"/>
    <col min="15" max="15" width="16.85546875" customWidth="1"/>
    <col min="16" max="16" width="14.140625" bestFit="1" customWidth="1"/>
  </cols>
  <sheetData>
    <row r="2" spans="3:16" ht="15.75" customHeight="1" x14ac:dyDescent="0.25">
      <c r="C2" s="25" t="s">
        <v>61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3:16" x14ac:dyDescent="0.25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5" spans="3:16" ht="15.75" x14ac:dyDescent="0.25">
      <c r="C5" s="28" t="s">
        <v>55</v>
      </c>
      <c r="D5" s="29"/>
      <c r="E5" s="29"/>
      <c r="F5" s="30"/>
      <c r="J5" s="7" t="s">
        <v>0</v>
      </c>
      <c r="K5" s="7" t="s">
        <v>2</v>
      </c>
      <c r="L5" s="7"/>
      <c r="M5" s="7" t="s">
        <v>1</v>
      </c>
      <c r="N5" s="7" t="s">
        <v>3</v>
      </c>
      <c r="O5" s="7" t="s">
        <v>4</v>
      </c>
      <c r="P5" s="7" t="s">
        <v>47</v>
      </c>
    </row>
    <row r="6" spans="3:16" x14ac:dyDescent="0.25">
      <c r="C6" s="31" t="s">
        <v>56</v>
      </c>
      <c r="D6" s="31"/>
      <c r="E6" s="31"/>
      <c r="F6" s="31"/>
      <c r="J6" s="17"/>
      <c r="K6" s="17" t="s">
        <v>5</v>
      </c>
      <c r="L6" s="17"/>
      <c r="M6" s="34">
        <v>45383</v>
      </c>
      <c r="N6" s="18">
        <f>(O6+P6)/$C$16</f>
        <v>0.2</v>
      </c>
      <c r="O6" s="19">
        <f>D20</f>
        <v>579800</v>
      </c>
      <c r="P6" s="22"/>
    </row>
    <row r="7" spans="3:16" x14ac:dyDescent="0.25">
      <c r="C7" s="32" t="s">
        <v>59</v>
      </c>
      <c r="D7" s="32"/>
      <c r="E7" s="32"/>
      <c r="F7" s="32"/>
      <c r="J7" s="4" t="s">
        <v>6</v>
      </c>
      <c r="K7" s="4" t="s">
        <v>51</v>
      </c>
      <c r="L7" s="4">
        <v>37</v>
      </c>
      <c r="M7" s="9">
        <v>45413</v>
      </c>
      <c r="N7" s="6">
        <f>(O7+P7)/$C$16</f>
        <v>5.4054054054054057E-3</v>
      </c>
      <c r="O7" s="5">
        <f>E30/L7</f>
        <v>15670.27027027027</v>
      </c>
      <c r="P7" s="8"/>
    </row>
    <row r="8" spans="3:16" x14ac:dyDescent="0.25">
      <c r="C8" s="32"/>
      <c r="D8" s="32"/>
      <c r="E8" s="32"/>
      <c r="F8" s="32"/>
      <c r="J8" s="4" t="s">
        <v>7</v>
      </c>
      <c r="K8" s="4" t="s">
        <v>51</v>
      </c>
      <c r="L8" s="4">
        <v>36</v>
      </c>
      <c r="M8" s="9">
        <v>45444</v>
      </c>
      <c r="N8" s="6">
        <f t="shared" ref="N8:N47" si="0">(O8+P8)/$C$16</f>
        <v>5.4054054054054057E-3</v>
      </c>
      <c r="O8" s="5">
        <f>($E$30-SUM(O7:P7))/L8</f>
        <v>15670.27027027027</v>
      </c>
      <c r="P8" s="8"/>
    </row>
    <row r="9" spans="3:16" x14ac:dyDescent="0.25">
      <c r="C9" s="31" t="s">
        <v>57</v>
      </c>
      <c r="D9" s="31"/>
      <c r="E9" s="31"/>
      <c r="F9" s="31"/>
      <c r="J9" s="4" t="s">
        <v>8</v>
      </c>
      <c r="K9" s="4" t="s">
        <v>51</v>
      </c>
      <c r="L9" s="4">
        <v>35</v>
      </c>
      <c r="M9" s="9">
        <v>45474</v>
      </c>
      <c r="N9" s="6">
        <f t="shared" si="0"/>
        <v>5.4054054054054048E-3</v>
      </c>
      <c r="O9" s="5">
        <f>($E$30-SUM(O7:P8))/L9</f>
        <v>15670.270270270268</v>
      </c>
      <c r="P9" s="8"/>
    </row>
    <row r="10" spans="3:16" x14ac:dyDescent="0.25">
      <c r="J10" s="4" t="s">
        <v>9</v>
      </c>
      <c r="K10" s="4" t="s">
        <v>51</v>
      </c>
      <c r="L10" s="4">
        <v>34</v>
      </c>
      <c r="M10" s="9">
        <v>45505</v>
      </c>
      <c r="N10" s="6">
        <f t="shared" si="0"/>
        <v>5.4054054054054057E-3</v>
      </c>
      <c r="O10" s="5">
        <f>($E$30-SUM(O7:P9))/L10</f>
        <v>15670.270270270272</v>
      </c>
      <c r="P10" s="8"/>
    </row>
    <row r="11" spans="3:16" x14ac:dyDescent="0.25">
      <c r="C11" s="33" t="s">
        <v>58</v>
      </c>
      <c r="D11" s="33"/>
      <c r="E11" s="33"/>
      <c r="F11" s="33"/>
      <c r="J11" s="4" t="s">
        <v>10</v>
      </c>
      <c r="K11" s="4" t="s">
        <v>51</v>
      </c>
      <c r="L11" s="4">
        <v>33</v>
      </c>
      <c r="M11" s="9">
        <v>45536</v>
      </c>
      <c r="N11" s="6">
        <f t="shared" si="0"/>
        <v>5.4054054054054057E-3</v>
      </c>
      <c r="O11" s="5">
        <f>($E$30-SUM(O7:P10))/L11</f>
        <v>15670.27027027027</v>
      </c>
      <c r="P11" s="8"/>
    </row>
    <row r="12" spans="3:16" x14ac:dyDescent="0.25">
      <c r="C12" s="33"/>
      <c r="D12" s="33"/>
      <c r="E12" s="33"/>
      <c r="F12" s="33"/>
      <c r="J12" s="4" t="s">
        <v>11</v>
      </c>
      <c r="K12" s="4" t="s">
        <v>51</v>
      </c>
      <c r="L12" s="4">
        <v>32</v>
      </c>
      <c r="M12" s="9">
        <v>45566</v>
      </c>
      <c r="N12" s="6">
        <f t="shared" si="0"/>
        <v>5.4054054054054057E-3</v>
      </c>
      <c r="O12" s="5">
        <f>($E$30-SUM(O7:P11))/L12</f>
        <v>15670.27027027027</v>
      </c>
      <c r="P12" s="8"/>
    </row>
    <row r="13" spans="3:16" x14ac:dyDescent="0.25">
      <c r="J13" s="4" t="s">
        <v>12</v>
      </c>
      <c r="K13" s="4" t="s">
        <v>51</v>
      </c>
      <c r="L13" s="4">
        <v>31</v>
      </c>
      <c r="M13" s="9">
        <v>45597</v>
      </c>
      <c r="N13" s="6">
        <f t="shared" si="0"/>
        <v>5.4054054054054057E-3</v>
      </c>
      <c r="O13" s="5">
        <f>($E$30-SUM(O7:P12))/L13</f>
        <v>15670.270270270272</v>
      </c>
      <c r="P13" s="8"/>
    </row>
    <row r="14" spans="3:16" x14ac:dyDescent="0.25">
      <c r="J14" s="14" t="s">
        <v>13</v>
      </c>
      <c r="K14" s="14" t="s">
        <v>53</v>
      </c>
      <c r="L14" s="14"/>
      <c r="M14" s="35">
        <v>45627</v>
      </c>
      <c r="N14" s="15">
        <f t="shared" si="0"/>
        <v>0.15</v>
      </c>
      <c r="O14" s="16">
        <f>E25</f>
        <v>434850</v>
      </c>
      <c r="P14" s="8"/>
    </row>
    <row r="15" spans="3:16" x14ac:dyDescent="0.25">
      <c r="C15" s="11" t="s">
        <v>60</v>
      </c>
      <c r="J15" s="4" t="s">
        <v>14</v>
      </c>
      <c r="K15" s="4" t="s">
        <v>51</v>
      </c>
      <c r="L15" s="4">
        <v>30</v>
      </c>
      <c r="M15" s="9">
        <v>45658</v>
      </c>
      <c r="N15" s="6">
        <f t="shared" si="0"/>
        <v>5.4054054054054057E-3</v>
      </c>
      <c r="O15" s="5">
        <f>($E$30-SUM(O7:P13,P14))/L15</f>
        <v>15670.27027027027</v>
      </c>
      <c r="P15" s="8"/>
    </row>
    <row r="16" spans="3:16" x14ac:dyDescent="0.25">
      <c r="C16" s="8">
        <v>2899000</v>
      </c>
      <c r="J16" s="4" t="s">
        <v>15</v>
      </c>
      <c r="K16" s="4" t="s">
        <v>51</v>
      </c>
      <c r="L16" s="4">
        <v>29</v>
      </c>
      <c r="M16" s="9">
        <v>45689</v>
      </c>
      <c r="N16" s="6">
        <f t="shared" si="0"/>
        <v>5.4054054054054057E-3</v>
      </c>
      <c r="O16" s="5">
        <f>($E$30-SUM(O7:P13,O15:P15,P14))/L16</f>
        <v>15670.270270270272</v>
      </c>
      <c r="P16" s="8"/>
    </row>
    <row r="17" spans="3:16" x14ac:dyDescent="0.25">
      <c r="J17" s="4" t="s">
        <v>16</v>
      </c>
      <c r="K17" s="4" t="s">
        <v>51</v>
      </c>
      <c r="L17" s="4">
        <v>28</v>
      </c>
      <c r="M17" s="9">
        <v>45717</v>
      </c>
      <c r="N17" s="6">
        <f t="shared" si="0"/>
        <v>5.4054054054054057E-3</v>
      </c>
      <c r="O17" s="5">
        <f>($E$30-SUM(O7:P13,O15:P16,P14))/L17</f>
        <v>15670.27027027027</v>
      </c>
      <c r="P17" s="8"/>
    </row>
    <row r="18" spans="3:16" x14ac:dyDescent="0.25">
      <c r="C18" s="27" t="s">
        <v>48</v>
      </c>
      <c r="D18" s="27"/>
      <c r="J18" s="4" t="s">
        <v>17</v>
      </c>
      <c r="K18" s="4" t="s">
        <v>51</v>
      </c>
      <c r="L18" s="4">
        <v>27</v>
      </c>
      <c r="M18" s="9">
        <v>45748</v>
      </c>
      <c r="N18" s="6">
        <f t="shared" si="0"/>
        <v>5.4054054054054057E-3</v>
      </c>
      <c r="O18" s="5">
        <f>($E$30-SUM(O7:P13,O15:P17,P14))/L18</f>
        <v>15670.27027027027</v>
      </c>
      <c r="P18" s="8"/>
    </row>
    <row r="19" spans="3:16" x14ac:dyDescent="0.25">
      <c r="C19" s="4" t="s">
        <v>3</v>
      </c>
      <c r="D19" s="4" t="s">
        <v>4</v>
      </c>
      <c r="J19" s="4" t="s">
        <v>18</v>
      </c>
      <c r="K19" s="4" t="s">
        <v>51</v>
      </c>
      <c r="L19" s="4">
        <v>26</v>
      </c>
      <c r="M19" s="9">
        <v>45778</v>
      </c>
      <c r="N19" s="6">
        <f t="shared" si="0"/>
        <v>5.4054054054054057E-3</v>
      </c>
      <c r="O19" s="5">
        <f>($E$30-SUM(O7:P13,O15:P18,P14))/L19</f>
        <v>15670.27027027027</v>
      </c>
      <c r="P19" s="8"/>
    </row>
    <row r="20" spans="3:16" x14ac:dyDescent="0.25">
      <c r="C20" s="10">
        <v>0.2</v>
      </c>
      <c r="D20" s="5">
        <f>C20*C16</f>
        <v>579800</v>
      </c>
      <c r="J20" s="4" t="s">
        <v>19</v>
      </c>
      <c r="K20" s="4" t="s">
        <v>51</v>
      </c>
      <c r="L20" s="4">
        <v>25</v>
      </c>
      <c r="M20" s="9">
        <v>45809</v>
      </c>
      <c r="N20" s="6">
        <f t="shared" si="0"/>
        <v>5.4054054054054057E-3</v>
      </c>
      <c r="O20" s="5">
        <f>($E$30-SUM(O7:P13,O15:P19,P14))/L20</f>
        <v>15670.270270270272</v>
      </c>
      <c r="P20" s="8"/>
    </row>
    <row r="21" spans="3:16" x14ac:dyDescent="0.25">
      <c r="J21" s="4" t="s">
        <v>20</v>
      </c>
      <c r="K21" s="4" t="s">
        <v>51</v>
      </c>
      <c r="L21" s="4">
        <v>24</v>
      </c>
      <c r="M21" s="9">
        <v>45839</v>
      </c>
      <c r="N21" s="6">
        <f t="shared" si="0"/>
        <v>5.4054054054054057E-3</v>
      </c>
      <c r="O21" s="5">
        <f>($E$30-SUM($O$7:$P$13,O15:P20,P14))/L21</f>
        <v>15670.270270270272</v>
      </c>
      <c r="P21" s="8"/>
    </row>
    <row r="22" spans="3:16" x14ac:dyDescent="0.25">
      <c r="J22" s="4" t="s">
        <v>21</v>
      </c>
      <c r="K22" s="4" t="s">
        <v>51</v>
      </c>
      <c r="L22" s="4">
        <v>23</v>
      </c>
      <c r="M22" s="9">
        <v>45870</v>
      </c>
      <c r="N22" s="6">
        <f t="shared" si="0"/>
        <v>5.4054054054054057E-3</v>
      </c>
      <c r="O22" s="5">
        <f>($E$30-SUM($O$7:$P$13,O15:P21,P14))/L22</f>
        <v>15670.27027027027</v>
      </c>
      <c r="P22" s="8"/>
    </row>
    <row r="23" spans="3:16" x14ac:dyDescent="0.25">
      <c r="C23" s="26" t="s">
        <v>49</v>
      </c>
      <c r="D23" s="26"/>
      <c r="E23" s="26"/>
      <c r="J23" s="4" t="s">
        <v>22</v>
      </c>
      <c r="K23" s="4" t="s">
        <v>51</v>
      </c>
      <c r="L23" s="4">
        <v>22</v>
      </c>
      <c r="M23" s="9">
        <v>45901</v>
      </c>
      <c r="N23" s="6">
        <f t="shared" si="0"/>
        <v>5.4054054054054057E-3</v>
      </c>
      <c r="O23" s="5">
        <f>($E$30-SUM($O$7:$P$13,O15:P22,P14))/L23</f>
        <v>15670.270270270272</v>
      </c>
      <c r="P23" s="8"/>
    </row>
    <row r="24" spans="3:16" x14ac:dyDescent="0.25">
      <c r="C24" s="4" t="s">
        <v>50</v>
      </c>
      <c r="D24" s="4" t="s">
        <v>3</v>
      </c>
      <c r="E24" s="4" t="s">
        <v>4</v>
      </c>
      <c r="J24" s="4" t="s">
        <v>23</v>
      </c>
      <c r="K24" s="4" t="s">
        <v>51</v>
      </c>
      <c r="L24" s="4">
        <v>21</v>
      </c>
      <c r="M24" s="9">
        <v>45931</v>
      </c>
      <c r="N24" s="6">
        <f t="shared" si="0"/>
        <v>5.4054054054054066E-3</v>
      </c>
      <c r="O24" s="5">
        <f>($E$30-SUM($O$7:$P$13,O15:P23,P14))/L24</f>
        <v>15670.270270270274</v>
      </c>
      <c r="P24" s="8"/>
    </row>
    <row r="25" spans="3:16" x14ac:dyDescent="0.25">
      <c r="C25" s="9">
        <v>45627</v>
      </c>
      <c r="D25" s="10">
        <v>0.15</v>
      </c>
      <c r="E25" s="5">
        <f>D25*C16</f>
        <v>434850</v>
      </c>
      <c r="J25" s="4" t="s">
        <v>24</v>
      </c>
      <c r="K25" s="4" t="s">
        <v>51</v>
      </c>
      <c r="L25" s="4">
        <v>20</v>
      </c>
      <c r="M25" s="9">
        <v>45962</v>
      </c>
      <c r="N25" s="6">
        <f t="shared" si="0"/>
        <v>5.4054054054054057E-3</v>
      </c>
      <c r="O25" s="5">
        <f>($E$30-SUM($O$7:$P$13,O15:P24,P14))/L25</f>
        <v>15670.270270270272</v>
      </c>
      <c r="P25" s="8"/>
    </row>
    <row r="26" spans="3:16" x14ac:dyDescent="0.25">
      <c r="C26" s="9">
        <v>45992</v>
      </c>
      <c r="D26" s="10">
        <v>0.15</v>
      </c>
      <c r="E26" s="5">
        <f>D26*C16</f>
        <v>434850</v>
      </c>
      <c r="J26" s="14" t="s">
        <v>25</v>
      </c>
      <c r="K26" s="14" t="s">
        <v>53</v>
      </c>
      <c r="L26" s="14"/>
      <c r="M26" s="35">
        <v>45992</v>
      </c>
      <c r="N26" s="15">
        <f t="shared" si="0"/>
        <v>0.15</v>
      </c>
      <c r="O26" s="16">
        <f>E26</f>
        <v>434850</v>
      </c>
      <c r="P26" s="8"/>
    </row>
    <row r="27" spans="3:16" x14ac:dyDescent="0.25">
      <c r="C27" s="9">
        <v>46357</v>
      </c>
      <c r="D27" s="10">
        <v>0.15</v>
      </c>
      <c r="E27" s="5">
        <f>D27*C16</f>
        <v>434850</v>
      </c>
      <c r="J27" s="4" t="s">
        <v>26</v>
      </c>
      <c r="K27" s="4" t="s">
        <v>51</v>
      </c>
      <c r="L27" s="4">
        <v>19</v>
      </c>
      <c r="M27" s="9">
        <v>46023</v>
      </c>
      <c r="N27" s="6">
        <f t="shared" si="0"/>
        <v>5.4054054054054057E-3</v>
      </c>
      <c r="O27" s="5">
        <f>($E$30-SUM($O$7:$P$13,$O$15:$P$25,P14,P26))/L27</f>
        <v>15670.270270270272</v>
      </c>
      <c r="P27" s="8"/>
    </row>
    <row r="28" spans="3:16" x14ac:dyDescent="0.25">
      <c r="C28" s="9">
        <v>46631</v>
      </c>
      <c r="D28" s="10">
        <v>0.15</v>
      </c>
      <c r="E28" s="5">
        <f>D28*C16</f>
        <v>434850</v>
      </c>
      <c r="J28" s="4" t="s">
        <v>27</v>
      </c>
      <c r="K28" s="4" t="s">
        <v>51</v>
      </c>
      <c r="L28" s="4">
        <v>18</v>
      </c>
      <c r="M28" s="9">
        <v>46054</v>
      </c>
      <c r="N28" s="6">
        <f t="shared" si="0"/>
        <v>5.4054054054054057E-3</v>
      </c>
      <c r="O28" s="5">
        <f>($E$30-SUM($O$7:$P$13,$O$15:$P$25,O27:P27,P14,P26))/L28</f>
        <v>15670.27027027027</v>
      </c>
      <c r="P28" s="8"/>
    </row>
    <row r="29" spans="3:16" x14ac:dyDescent="0.25">
      <c r="C29" s="2"/>
      <c r="D29" s="1"/>
      <c r="E29" s="3"/>
      <c r="J29" s="4" t="s">
        <v>28</v>
      </c>
      <c r="K29" s="4" t="s">
        <v>51</v>
      </c>
      <c r="L29" s="4">
        <v>17</v>
      </c>
      <c r="M29" s="9">
        <v>46082</v>
      </c>
      <c r="N29" s="6">
        <f t="shared" si="0"/>
        <v>5.4054054054054048E-3</v>
      </c>
      <c r="O29" s="5">
        <f>($E$30-SUM($O$7:$P$13,$O$15:$P$25,O27:P28,P14,P26))/L29</f>
        <v>15670.270270270268</v>
      </c>
      <c r="P29" s="8"/>
    </row>
    <row r="30" spans="3:16" x14ac:dyDescent="0.25">
      <c r="C30" s="23" t="s">
        <v>54</v>
      </c>
      <c r="D30" s="24"/>
      <c r="E30" s="12">
        <f>C16-(SUM(D20,E25:E28))</f>
        <v>579800</v>
      </c>
      <c r="J30" s="4" t="s">
        <v>29</v>
      </c>
      <c r="K30" s="4" t="s">
        <v>51</v>
      </c>
      <c r="L30" s="4">
        <v>16</v>
      </c>
      <c r="M30" s="9">
        <v>46113</v>
      </c>
      <c r="N30" s="6">
        <f t="shared" si="0"/>
        <v>5.405405405405404E-3</v>
      </c>
      <c r="O30" s="5">
        <f>($E$30-SUM($O$7:$P$13,$O$15:$P$25,O27:P29,P14,P26))/L30</f>
        <v>15670.270270270266</v>
      </c>
      <c r="P30" s="8"/>
    </row>
    <row r="31" spans="3:16" x14ac:dyDescent="0.25">
      <c r="J31" s="4" t="s">
        <v>30</v>
      </c>
      <c r="K31" s="4" t="s">
        <v>51</v>
      </c>
      <c r="L31" s="4">
        <v>15</v>
      </c>
      <c r="M31" s="9">
        <v>46143</v>
      </c>
      <c r="N31" s="6">
        <f t="shared" si="0"/>
        <v>5.4054054054054031E-3</v>
      </c>
      <c r="O31" s="5">
        <f>($E$30-SUM($O$7:$P$13,$O$15:$P$25,O27:P30,P14,P26))/L31</f>
        <v>15670.270270270265</v>
      </c>
      <c r="P31" s="8"/>
    </row>
    <row r="32" spans="3:16" x14ac:dyDescent="0.25">
      <c r="C32" s="21" t="s">
        <v>52</v>
      </c>
      <c r="D32" s="21"/>
      <c r="E32" s="12">
        <f>E30/37</f>
        <v>15670.27027027027</v>
      </c>
      <c r="J32" s="4" t="s">
        <v>31</v>
      </c>
      <c r="K32" s="4" t="s">
        <v>51</v>
      </c>
      <c r="L32" s="4">
        <v>14</v>
      </c>
      <c r="M32" s="9">
        <v>46174</v>
      </c>
      <c r="N32" s="6">
        <f t="shared" si="0"/>
        <v>5.405405405405404E-3</v>
      </c>
      <c r="O32" s="5">
        <f>($E$30-SUM($O$7:$P$13,$O$15:$P$25,O27:P31,P14,P26))/L32</f>
        <v>15670.270270270266</v>
      </c>
      <c r="P32" s="8"/>
    </row>
    <row r="33" spans="10:16" x14ac:dyDescent="0.25">
      <c r="J33" s="4" t="s">
        <v>32</v>
      </c>
      <c r="K33" s="4" t="s">
        <v>51</v>
      </c>
      <c r="L33" s="4">
        <v>13</v>
      </c>
      <c r="M33" s="9">
        <v>46204</v>
      </c>
      <c r="N33" s="6">
        <f t="shared" si="0"/>
        <v>5.4054054054054048E-3</v>
      </c>
      <c r="O33" s="5">
        <f>($E$30-SUM($O$7:$P$13,$O$15:$P$25,O27:P32,P14,P26))/L33</f>
        <v>15670.270270270268</v>
      </c>
      <c r="P33" s="8"/>
    </row>
    <row r="34" spans="10:16" x14ac:dyDescent="0.25">
      <c r="J34" s="4" t="s">
        <v>33</v>
      </c>
      <c r="K34" s="4" t="s">
        <v>51</v>
      </c>
      <c r="L34" s="4">
        <v>12</v>
      </c>
      <c r="M34" s="9">
        <v>46235</v>
      </c>
      <c r="N34" s="6">
        <f t="shared" si="0"/>
        <v>5.405405405405404E-3</v>
      </c>
      <c r="O34" s="5">
        <f>($E$30-SUM($O$7:$P$13,$O$15:$P$25,O27:P33,P14,P26))/L34</f>
        <v>15670.270270270266</v>
      </c>
      <c r="P34" s="8"/>
    </row>
    <row r="35" spans="10:16" x14ac:dyDescent="0.25">
      <c r="J35" s="4" t="s">
        <v>34</v>
      </c>
      <c r="K35" s="4" t="s">
        <v>51</v>
      </c>
      <c r="L35" s="4">
        <v>11</v>
      </c>
      <c r="M35" s="9">
        <v>46266</v>
      </c>
      <c r="N35" s="6">
        <f t="shared" si="0"/>
        <v>5.4054054054054031E-3</v>
      </c>
      <c r="O35" s="5">
        <f>($E$30-SUM($O$7:$P$13,$O$15:$P$25,O27:P34,P14,P26))/L35</f>
        <v>15670.270270270265</v>
      </c>
      <c r="P35" s="8"/>
    </row>
    <row r="36" spans="10:16" x14ac:dyDescent="0.25">
      <c r="J36" s="4" t="s">
        <v>35</v>
      </c>
      <c r="K36" s="4" t="s">
        <v>51</v>
      </c>
      <c r="L36" s="4">
        <v>10</v>
      </c>
      <c r="M36" s="9">
        <v>46296</v>
      </c>
      <c r="N36" s="6">
        <f t="shared" si="0"/>
        <v>5.405405405405404E-3</v>
      </c>
      <c r="O36" s="5">
        <f>($E$30-SUM($O$7:$P$13,$O$15:$P$25,O27:P35,P14,P26))/L36</f>
        <v>15670.270270270266</v>
      </c>
      <c r="P36" s="8"/>
    </row>
    <row r="37" spans="10:16" x14ac:dyDescent="0.25">
      <c r="J37" s="4" t="s">
        <v>36</v>
      </c>
      <c r="K37" s="4" t="s">
        <v>51</v>
      </c>
      <c r="L37" s="4">
        <v>9</v>
      </c>
      <c r="M37" s="9">
        <v>46327</v>
      </c>
      <c r="N37" s="6">
        <f t="shared" si="0"/>
        <v>5.4054054054054057E-3</v>
      </c>
      <c r="O37" s="5">
        <f>($E$30-SUM($O$7:$P$13,$O$15:$P$25,O27:P36,P14,P26))/L37</f>
        <v>15670.27027027027</v>
      </c>
      <c r="P37" s="8"/>
    </row>
    <row r="38" spans="10:16" x14ac:dyDescent="0.25">
      <c r="J38" s="14" t="s">
        <v>37</v>
      </c>
      <c r="K38" s="14" t="s">
        <v>53</v>
      </c>
      <c r="L38" s="14"/>
      <c r="M38" s="35">
        <v>46357</v>
      </c>
      <c r="N38" s="15">
        <f t="shared" si="0"/>
        <v>0.15</v>
      </c>
      <c r="O38" s="16">
        <f>E27</f>
        <v>434850</v>
      </c>
      <c r="P38" s="8"/>
    </row>
    <row r="39" spans="10:16" x14ac:dyDescent="0.25">
      <c r="J39" s="4" t="s">
        <v>38</v>
      </c>
      <c r="K39" s="4" t="s">
        <v>51</v>
      </c>
      <c r="L39" s="4">
        <v>8</v>
      </c>
      <c r="M39" s="9">
        <v>46388</v>
      </c>
      <c r="N39" s="6">
        <f t="shared" si="0"/>
        <v>5.405405405405404E-3</v>
      </c>
      <c r="O39" s="5">
        <f>($E$30-SUM($O$7:$P$13,$O$15:$P$25,$O$27:$P$37,P14,P26,P38))/L39</f>
        <v>15670.270270270266</v>
      </c>
      <c r="P39" s="8"/>
    </row>
    <row r="40" spans="10:16" x14ac:dyDescent="0.25">
      <c r="J40" s="4" t="s">
        <v>39</v>
      </c>
      <c r="K40" s="4" t="s">
        <v>51</v>
      </c>
      <c r="L40" s="4">
        <v>7</v>
      </c>
      <c r="M40" s="9">
        <v>46419</v>
      </c>
      <c r="N40" s="6">
        <f t="shared" si="0"/>
        <v>5.4054054054054031E-3</v>
      </c>
      <c r="O40" s="5">
        <f>($E$30-SUM($O$7:$P$13,$O$15:$P$25,$O$27:$P$37,O39:P39,P14,P26,P38))/L40</f>
        <v>15670.270270270263</v>
      </c>
      <c r="P40" s="8"/>
    </row>
    <row r="41" spans="10:16" x14ac:dyDescent="0.25">
      <c r="J41" s="4" t="s">
        <v>40</v>
      </c>
      <c r="K41" s="4" t="s">
        <v>51</v>
      </c>
      <c r="L41" s="4">
        <v>6</v>
      </c>
      <c r="M41" s="9">
        <v>46447</v>
      </c>
      <c r="N41" s="6">
        <f t="shared" si="0"/>
        <v>5.405405405405404E-3</v>
      </c>
      <c r="O41" s="5">
        <f>($E$30-SUM($O$7:$P$13,$O$15:$P$25,$O$27:$P$37,O39:P40,P14,P26,P38))/L41</f>
        <v>15670.270270270266</v>
      </c>
      <c r="P41" s="8"/>
    </row>
    <row r="42" spans="10:16" x14ac:dyDescent="0.25">
      <c r="J42" s="4" t="s">
        <v>41</v>
      </c>
      <c r="K42" s="4" t="s">
        <v>51</v>
      </c>
      <c r="L42" s="4">
        <v>5</v>
      </c>
      <c r="M42" s="9">
        <v>46478</v>
      </c>
      <c r="N42" s="6">
        <f t="shared" si="0"/>
        <v>5.4054054054054057E-3</v>
      </c>
      <c r="O42" s="5">
        <f>($E$30-SUM($O$7:$P$13,$O$15:$P$25,$O$27:$P$37,O39:P41,P14,P26,P38))/L42</f>
        <v>15670.270270270272</v>
      </c>
      <c r="P42" s="8"/>
    </row>
    <row r="43" spans="10:16" x14ac:dyDescent="0.25">
      <c r="J43" s="4" t="s">
        <v>42</v>
      </c>
      <c r="K43" s="4" t="s">
        <v>51</v>
      </c>
      <c r="L43" s="4">
        <v>4</v>
      </c>
      <c r="M43" s="9">
        <v>46508</v>
      </c>
      <c r="N43" s="6">
        <f t="shared" si="0"/>
        <v>5.405405405405404E-3</v>
      </c>
      <c r="O43" s="5">
        <f>($E$30-SUM($O$7:$P$13,$O$15:$P$25,$O$27:$P$37,O39:P42,P14,P26,P38))/L43</f>
        <v>15670.270270270266</v>
      </c>
      <c r="P43" s="8"/>
    </row>
    <row r="44" spans="10:16" x14ac:dyDescent="0.25">
      <c r="J44" s="4" t="s">
        <v>43</v>
      </c>
      <c r="K44" s="4" t="s">
        <v>51</v>
      </c>
      <c r="L44" s="4">
        <v>3</v>
      </c>
      <c r="M44" s="9">
        <v>46539</v>
      </c>
      <c r="N44" s="6">
        <f t="shared" si="0"/>
        <v>5.4054054054054005E-3</v>
      </c>
      <c r="O44" s="5">
        <f>($E$30-SUM($O$7:$P$13,$O$15:$P$25,$O$27:$P$37,O39:P43,P14,P26,P38))/L44</f>
        <v>15670.270270270257</v>
      </c>
      <c r="P44" s="8"/>
    </row>
    <row r="45" spans="10:16" x14ac:dyDescent="0.25">
      <c r="J45" s="4" t="s">
        <v>44</v>
      </c>
      <c r="K45" s="4" t="s">
        <v>51</v>
      </c>
      <c r="L45" s="4">
        <v>2</v>
      </c>
      <c r="M45" s="9">
        <v>46569</v>
      </c>
      <c r="N45" s="6">
        <f t="shared" si="0"/>
        <v>5.4054054054053944E-3</v>
      </c>
      <c r="O45" s="5">
        <f>($E$30-SUM($O$7:$P$13,$O$15:$P$25,$O$27:$P$37,O39:P44,P14,P26,P38))/L45</f>
        <v>15670.270270270237</v>
      </c>
      <c r="P45" s="8"/>
    </row>
    <row r="46" spans="10:16" x14ac:dyDescent="0.25">
      <c r="J46" s="4" t="s">
        <v>45</v>
      </c>
      <c r="K46" s="4" t="s">
        <v>51</v>
      </c>
      <c r="L46" s="4">
        <v>1</v>
      </c>
      <c r="M46" s="9">
        <v>46600</v>
      </c>
      <c r="N46" s="6">
        <f t="shared" si="0"/>
        <v>5.4054054054054144E-3</v>
      </c>
      <c r="O46" s="5">
        <f>($E$30-SUM($O$7:$P$13,$O$15:$P$25,$O$27:$P$37,O39:P45,P14,P26,P38))/L46</f>
        <v>15670.270270270295</v>
      </c>
      <c r="P46" s="8"/>
    </row>
    <row r="47" spans="10:16" x14ac:dyDescent="0.25">
      <c r="J47" s="14" t="s">
        <v>46</v>
      </c>
      <c r="K47" s="14" t="s">
        <v>53</v>
      </c>
      <c r="L47" s="14"/>
      <c r="M47" s="35">
        <v>46631</v>
      </c>
      <c r="N47" s="15">
        <f t="shared" si="0"/>
        <v>0.15</v>
      </c>
      <c r="O47" s="16">
        <f>E28</f>
        <v>434850</v>
      </c>
      <c r="P47" s="8"/>
    </row>
    <row r="48" spans="10:16" ht="15.75" thickBot="1" x14ac:dyDescent="0.3">
      <c r="O48" s="3"/>
    </row>
    <row r="49" spans="14:16" ht="15.75" thickBot="1" x14ac:dyDescent="0.3">
      <c r="N49" s="13">
        <f>SUM(N6:N47)</f>
        <v>0.99999999999999933</v>
      </c>
      <c r="P49" s="20">
        <f>SUM(O6:P47)</f>
        <v>2899000.0000000009</v>
      </c>
    </row>
  </sheetData>
  <mergeCells count="9">
    <mergeCell ref="C30:D30"/>
    <mergeCell ref="C2:P3"/>
    <mergeCell ref="C23:E23"/>
    <mergeCell ref="C18:D18"/>
    <mergeCell ref="C5:F5"/>
    <mergeCell ref="C6:F6"/>
    <mergeCell ref="C7:F8"/>
    <mergeCell ref="C9:F9"/>
    <mergeCell ref="C11:F1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rodriguez torres</dc:creator>
  <cp:lastModifiedBy>johan rodriguez torres</cp:lastModifiedBy>
  <dcterms:created xsi:type="dcterms:W3CDTF">2015-06-05T18:19:34Z</dcterms:created>
  <dcterms:modified xsi:type="dcterms:W3CDTF">2024-04-09T00:46:51Z</dcterms:modified>
</cp:coreProperties>
</file>