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l\OneDrive\Documentos\"/>
    </mc:Choice>
  </mc:AlternateContent>
  <xr:revisionPtr revIDLastSave="0" documentId="13_ncr:1_{A1637E57-BAD1-47F6-86DB-646EDB91C7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5" sheetId="5" state="hidden" r:id="rId2"/>
    <sheet name="Hoja2" sheetId="2" state="hidden" r:id="rId3"/>
    <sheet name="Hoja4" sheetId="4" state="hidden" r:id="rId4"/>
    <sheet name="Hoja3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L33" i="1"/>
  <c r="P33" i="1" s="1"/>
  <c r="L32" i="1"/>
  <c r="P32" i="1" s="1"/>
  <c r="R30" i="1"/>
  <c r="L12" i="1"/>
  <c r="H12" i="1"/>
  <c r="L30" i="1" s="1"/>
  <c r="J12" i="1"/>
  <c r="N12" i="1" s="1"/>
  <c r="R12" i="1" s="1"/>
  <c r="P12" i="1" l="1"/>
  <c r="P30" i="1"/>
  <c r="H30" i="1"/>
  <c r="N30" i="1"/>
  <c r="J11" i="1"/>
  <c r="H10" i="1"/>
  <c r="I12" i="4"/>
  <c r="D12" i="4"/>
  <c r="D12" i="3"/>
  <c r="D15" i="3"/>
  <c r="D17" i="3"/>
  <c r="D20" i="3" s="1"/>
  <c r="E11" i="2"/>
  <c r="E16" i="2" s="1"/>
  <c r="E14" i="2"/>
  <c r="I15" i="4"/>
  <c r="I17" i="4"/>
  <c r="I21" i="4" s="1"/>
  <c r="I23" i="4" s="1"/>
  <c r="D15" i="4"/>
  <c r="D17" i="4" s="1"/>
  <c r="I18" i="4"/>
  <c r="L28" i="1" l="1"/>
  <c r="H28" i="1"/>
  <c r="P28" i="1" s="1"/>
  <c r="L10" i="1"/>
  <c r="P10" i="1" s="1"/>
  <c r="N11" i="1"/>
  <c r="R11" i="1" s="1"/>
  <c r="R14" i="1" s="1"/>
  <c r="R15" i="1" s="1"/>
  <c r="R18" i="1" s="1"/>
  <c r="R20" i="1" s="1"/>
  <c r="N29" i="1"/>
  <c r="R29" i="1" s="1"/>
  <c r="J29" i="1"/>
  <c r="J14" i="1"/>
  <c r="E17" i="2"/>
  <c r="E20" i="2"/>
  <c r="E22" i="2" s="1"/>
  <c r="D21" i="4"/>
  <c r="D23" i="4" s="1"/>
  <c r="D18" i="4"/>
  <c r="I25" i="4"/>
  <c r="D18" i="3"/>
  <c r="D22" i="3"/>
  <c r="F14" i="1"/>
  <c r="R33" i="1" l="1"/>
  <c r="J32" i="1"/>
  <c r="J33" i="1" s="1"/>
  <c r="J36" i="1" s="1"/>
  <c r="J38" i="1" s="1"/>
  <c r="N32" i="1"/>
  <c r="N33" i="1" s="1"/>
  <c r="N14" i="1"/>
  <c r="N15" i="1" s="1"/>
  <c r="N18" i="1" s="1"/>
  <c r="N20" i="1" s="1"/>
  <c r="R22" i="1"/>
  <c r="R23" i="1" s="1"/>
  <c r="F15" i="1"/>
  <c r="J15" i="1"/>
  <c r="J18" i="1" s="1"/>
  <c r="D25" i="4"/>
  <c r="D23" i="3"/>
  <c r="D25" i="3"/>
  <c r="D27" i="3" s="1"/>
  <c r="D29" i="3"/>
  <c r="E24" i="2"/>
  <c r="N22" i="1" l="1"/>
  <c r="N23" i="1" s="1"/>
  <c r="J40" i="1"/>
  <c r="J41" i="1" s="1"/>
  <c r="F18" i="1"/>
  <c r="F22" i="1" s="1"/>
  <c r="N36" i="1"/>
  <c r="N38" i="1" s="1"/>
  <c r="R36" i="1"/>
  <c r="R38" i="1" s="1"/>
  <c r="J20" i="1"/>
  <c r="J22" i="1"/>
  <c r="J23" i="1" s="1"/>
  <c r="R40" i="1" l="1"/>
  <c r="R41" i="1" s="1"/>
  <c r="N40" i="1"/>
  <c r="N41" i="1" s="1"/>
  <c r="F20" i="1"/>
</calcChain>
</file>

<file path=xl/sharedStrings.xml><?xml version="1.0" encoding="utf-8"?>
<sst xmlns="http://schemas.openxmlformats.org/spreadsheetml/2006/main" count="101" uniqueCount="32">
  <si>
    <t>PRECIO LISTA</t>
  </si>
  <si>
    <t>MTS</t>
  </si>
  <si>
    <t>DESCUENTO</t>
  </si>
  <si>
    <t xml:space="preserve">PRECIO </t>
  </si>
  <si>
    <t>ENGANCHE</t>
  </si>
  <si>
    <t>APARTADO</t>
  </si>
  <si>
    <t>A LA FIRMA</t>
  </si>
  <si>
    <t>SALDO A ESCRITURA</t>
  </si>
  <si>
    <t>LOTE b-04</t>
  </si>
  <si>
    <t>ENGANCHE 95% RESTO A LA ESCRITURA / DESCUENTO DEL 12%</t>
  </si>
  <si>
    <t>PRECIO FINAL</t>
  </si>
  <si>
    <t xml:space="preserve">ENGANCHE 90% RESTO A LA ESCRITURA / DESCUENTO DEL 9% </t>
  </si>
  <si>
    <t>LOTE A11</t>
  </si>
  <si>
    <t xml:space="preserve">ENGANCHE 50% RESTO EN ABRIL / DESCUENTO DEL 9% </t>
  </si>
  <si>
    <t>LOTE A-08</t>
  </si>
  <si>
    <t xml:space="preserve">ENGANCHE 30% RESTO EN ABRIL/ DESCUENTO DEL 9% </t>
  </si>
  <si>
    <t>ENGANCHE 90% RESTO A LA ESCRITURA / DESCUENTO DEL 10%</t>
  </si>
  <si>
    <t xml:space="preserve">A 12 MESES </t>
  </si>
  <si>
    <t>ESCRITURA</t>
  </si>
  <si>
    <t>A 12 MESES</t>
  </si>
  <si>
    <t>ENGANCHE 50% RESTO FINANCIADO A 12 MESES SIN INTERES / DESCUENTO DEL 5%</t>
  </si>
  <si>
    <t>m2</t>
  </si>
  <si>
    <t>A18 MESES</t>
  </si>
  <si>
    <t>A 24  MESES</t>
  </si>
  <si>
    <t>ENGANCHE 30% RESTO FINANCIADO A 12 MESES SIN INTERESES/ DESCUENTO DEL 3%</t>
  </si>
  <si>
    <t>ENGANCHE 50% RESTO FINANCIADO A 18  MESES SIN INTERES / DESCUENTO DEL 3%</t>
  </si>
  <si>
    <t>ENGANCHE 50% RESTO FINANCIADO A 24  MESES SIN INTERES / DESCUENTO DEL 24%</t>
  </si>
  <si>
    <t>ENGANCHE 30% RESTO FINANCIADO A 18 MESES SIN INTERESES/ DESCUENTO DEL 1%</t>
  </si>
  <si>
    <t>ENGANCHE 30% RESTO FINANCIADO A 24 MESES SIN INTERESES</t>
  </si>
  <si>
    <t xml:space="preserve">A 18  MESES </t>
  </si>
  <si>
    <t xml:space="preserve">A24 MESES </t>
  </si>
  <si>
    <t>TERRENO a-03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</si>
</sst>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0" fillId="3" borderId="0" xfId="0" applyFill="1"/>
    <xf numFmtId="0" fontId="3" fillId="0" borderId="0" xfId="0" applyFont="1"/>
    <xf numFmtId="0" fontId="2" fillId="0" borderId="9" xfId="0" applyFont="1" applyBorder="1"/>
    <xf numFmtId="0" fontId="2" fillId="4" borderId="8" xfId="0" applyFont="1" applyFill="1" applyBorder="1"/>
    <xf numFmtId="0" fontId="2" fillId="4" borderId="0" xfId="0" applyFont="1" applyFill="1"/>
    <xf numFmtId="0" fontId="4" fillId="0" borderId="0" xfId="0" applyFont="1"/>
    <xf numFmtId="0" fontId="4" fillId="0" borderId="8" xfId="0" applyFont="1" applyBorder="1"/>
    <xf numFmtId="44" fontId="4" fillId="0" borderId="9" xfId="1" applyFont="1" applyBorder="1"/>
    <xf numFmtId="44" fontId="4" fillId="2" borderId="1" xfId="1" applyFont="1" applyFill="1" applyBorder="1"/>
    <xf numFmtId="9" fontId="4" fillId="0" borderId="0" xfId="0" applyNumberFormat="1" applyFont="1"/>
    <xf numFmtId="44" fontId="4" fillId="0" borderId="1" xfId="1" applyFont="1" applyBorder="1"/>
    <xf numFmtId="44" fontId="4" fillId="3" borderId="9" xfId="1" applyFont="1" applyFill="1" applyBorder="1"/>
    <xf numFmtId="0" fontId="4" fillId="3" borderId="8" xfId="0" applyFont="1" applyFill="1" applyBorder="1"/>
    <xf numFmtId="0" fontId="4" fillId="3" borderId="0" xfId="0" applyFont="1" applyFill="1"/>
    <xf numFmtId="0" fontId="2" fillId="0" borderId="2" xfId="0" applyFont="1" applyBorder="1"/>
    <xf numFmtId="9" fontId="2" fillId="0" borderId="3" xfId="0" applyNumberFormat="1" applyFont="1" applyBorder="1"/>
    <xf numFmtId="44" fontId="2" fillId="0" borderId="1" xfId="1" applyFont="1" applyBorder="1"/>
    <xf numFmtId="44" fontId="4" fillId="0" borderId="4" xfId="1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44" fontId="4" fillId="3" borderId="1" xfId="1" applyFont="1" applyFill="1" applyBorder="1"/>
    <xf numFmtId="44" fontId="0" fillId="0" borderId="0" xfId="0" applyNumberFormat="1"/>
    <xf numFmtId="0" fontId="5" fillId="0" borderId="0" xfId="0" applyFont="1"/>
    <xf numFmtId="0" fontId="6" fillId="0" borderId="9" xfId="0" applyFont="1" applyBorder="1"/>
    <xf numFmtId="0" fontId="5" fillId="0" borderId="2" xfId="0" applyFont="1" applyBorder="1"/>
    <xf numFmtId="0" fontId="5" fillId="0" borderId="3" xfId="0" applyFont="1" applyBorder="1"/>
    <xf numFmtId="44" fontId="5" fillId="0" borderId="1" xfId="1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8" xfId="0" applyFont="1" applyBorder="1"/>
    <xf numFmtId="44" fontId="5" fillId="0" borderId="9" xfId="1" applyFont="1" applyBorder="1"/>
    <xf numFmtId="9" fontId="5" fillId="0" borderId="3" xfId="0" applyNumberFormat="1" applyFont="1" applyBorder="1"/>
    <xf numFmtId="44" fontId="5" fillId="3" borderId="9" xfId="1" applyFont="1" applyFill="1" applyBorder="1"/>
    <xf numFmtId="0" fontId="5" fillId="3" borderId="8" xfId="0" applyFont="1" applyFill="1" applyBorder="1"/>
    <xf numFmtId="0" fontId="5" fillId="3" borderId="0" xfId="0" applyFont="1" applyFill="1"/>
    <xf numFmtId="0" fontId="6" fillId="0" borderId="2" xfId="0" applyFont="1" applyBorder="1"/>
    <xf numFmtId="9" fontId="6" fillId="0" borderId="3" xfId="0" applyNumberFormat="1" applyFont="1" applyBorder="1"/>
    <xf numFmtId="44" fontId="6" fillId="0" borderId="1" xfId="1" applyFont="1" applyBorder="1"/>
    <xf numFmtId="44" fontId="5" fillId="0" borderId="4" xfId="1" applyFont="1" applyBorder="1"/>
    <xf numFmtId="0" fontId="5" fillId="0" borderId="11" xfId="0" applyFont="1" applyBorder="1"/>
    <xf numFmtId="0" fontId="6" fillId="3" borderId="0" xfId="0" applyFont="1" applyFill="1"/>
    <xf numFmtId="44" fontId="5" fillId="3" borderId="0" xfId="1" applyFont="1" applyFill="1" applyBorder="1"/>
    <xf numFmtId="9" fontId="5" fillId="3" borderId="0" xfId="0" applyNumberFormat="1" applyFont="1" applyFill="1"/>
    <xf numFmtId="9" fontId="6" fillId="3" borderId="0" xfId="0" applyNumberFormat="1" applyFont="1" applyFill="1"/>
    <xf numFmtId="44" fontId="6" fillId="3" borderId="0" xfId="1" applyFont="1" applyFill="1" applyBorder="1"/>
    <xf numFmtId="44" fontId="7" fillId="6" borderId="3" xfId="1" applyFont="1" applyFill="1" applyBorder="1"/>
    <xf numFmtId="44" fontId="5" fillId="6" borderId="3" xfId="1" applyFont="1" applyFill="1" applyBorder="1"/>
    <xf numFmtId="0" fontId="6" fillId="7" borderId="5" xfId="0" applyFont="1" applyFill="1" applyBorder="1"/>
    <xf numFmtId="0" fontId="6" fillId="7" borderId="7" xfId="0" applyFont="1" applyFill="1" applyBorder="1"/>
    <xf numFmtId="0" fontId="5" fillId="5" borderId="0" xfId="0" applyFont="1" applyFill="1"/>
    <xf numFmtId="0" fontId="0" fillId="5" borderId="0" xfId="0" applyFill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343259</xdr:colOff>
      <xdr:row>0</xdr:row>
      <xdr:rowOff>19291</xdr:rowOff>
    </xdr:from>
    <xdr:to>
      <xdr:col>12</xdr:col>
      <xdr:colOff>354474</xdr:colOff>
      <xdr:row>4</xdr:row>
      <xdr:rowOff>266079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D5492D5-B5C8-45D4-B32F-7AA40F7C4E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37" t="34573" r="17157" b="29744"/>
        <a:stretch/>
      </xdr:blipFill>
      <xdr:spPr>
        <a:xfrm>
          <a:off x="7500272" y="19291"/>
          <a:ext cx="3078506" cy="132709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48</xdr:row>
      <xdr:rowOff>177799</xdr:rowOff>
    </xdr:from>
    <xdr:to>
      <xdr:col>15</xdr:col>
      <xdr:colOff>584200</xdr:colOff>
      <xdr:row>119</xdr:row>
      <xdr:rowOff>55684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650D52-BA17-C93E-E474-9715B4221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13080999"/>
          <a:ext cx="9245600" cy="12501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77776</xdr:rowOff>
    </xdr:from>
    <xdr:to>
      <xdr:col>2</xdr:col>
      <xdr:colOff>790574</xdr:colOff>
      <xdr:row>6</xdr:row>
      <xdr:rowOff>128018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D6B85D-2CAF-4F41-884C-2532C8DB6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0" t="27119" r="29166" b="30695"/>
        <a:stretch/>
      </xdr:blipFill>
      <xdr:spPr>
        <a:xfrm>
          <a:off x="1066800" y="268276"/>
          <a:ext cx="1247774" cy="1002742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257172</xdr:colOff>
      <xdr:row>0</xdr:row>
      <xdr:rowOff>38100</xdr:rowOff>
    </xdr:from>
    <xdr:to>
      <xdr:col>7</xdr:col>
      <xdr:colOff>85725</xdr:colOff>
      <xdr:row>7</xdr:row>
      <xdr:rowOff>62920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167D7D-5F02-404E-89BF-BF15765C2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37" t="34573" r="17157" b="29744"/>
        <a:stretch/>
      </xdr:blipFill>
      <xdr:spPr>
        <a:xfrm>
          <a:off x="3305172" y="38100"/>
          <a:ext cx="3000378" cy="1358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804621</xdr:colOff>
      <xdr:row>1</xdr:row>
      <xdr:rowOff>181953</xdr:rowOff>
    </xdr:from>
    <xdr:to>
      <xdr:col>3</xdr:col>
      <xdr:colOff>19050</xdr:colOff>
      <xdr:row>7</xdr:row>
      <xdr:rowOff>30128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82B8C2-5CAC-42A7-9E2A-D9D779CDA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0" t="27119" r="29166" b="30695"/>
        <a:stretch/>
      </xdr:blipFill>
      <xdr:spPr>
        <a:xfrm>
          <a:off x="1566621" y="372453"/>
          <a:ext cx="1405179" cy="1276925"/>
        </a:xfrm>
        <a:prstGeom prst="rect">
          <a:avLst/>
        </a:prstGeom>
      </xdr:spPr>
    </xdr:pic>
    <xdr:clientData/>
  </xdr:twoCellAnchor>
  <xdr:twoCellAnchor editAs="oneCell">
    <xdr:from>
      <xdr:col>6</xdr:col>
      <xdr:colOff>718739</xdr:colOff>
      <xdr:row>2</xdr:row>
      <xdr:rowOff>171450</xdr:rowOff>
    </xdr:from>
    <xdr:to>
      <xdr:col>8</xdr:col>
      <xdr:colOff>743946</xdr:colOff>
      <xdr:row>7</xdr:row>
      <xdr:rowOff>75472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CB0BED-12B1-4845-B20C-27FD5B7D72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37" t="34573" r="17157" b="29744"/>
        <a:stretch/>
      </xdr:blipFill>
      <xdr:spPr>
        <a:xfrm>
          <a:off x="6986189" y="600075"/>
          <a:ext cx="2768407" cy="10946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173061</xdr:colOff>
      <xdr:row>2</xdr:row>
      <xdr:rowOff>0</xdr:rowOff>
    </xdr:from>
    <xdr:to>
      <xdr:col>1</xdr:col>
      <xdr:colOff>1136387</xdr:colOff>
      <xdr:row>8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5117A6-A2B6-4B86-AD15-D2321EB883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0" t="27119" r="29166" b="30695"/>
        <a:stretch/>
      </xdr:blipFill>
      <xdr:spPr>
        <a:xfrm>
          <a:off x="173061" y="428625"/>
          <a:ext cx="1725326" cy="1628775"/>
        </a:xfrm>
        <a:prstGeom prst="rect">
          <a:avLst/>
        </a:prstGeom>
      </xdr:spPr>
    </xdr:pic>
    <xdr:clientData/>
  </xdr:twoCellAnchor>
  <xdr:twoCellAnchor editAs="oneCell">
    <xdr:from>
      <xdr:col>2</xdr:col>
      <xdr:colOff>819150</xdr:colOff>
      <xdr:row>3</xdr:row>
      <xdr:rowOff>142875</xdr:rowOff>
    </xdr:from>
    <xdr:to>
      <xdr:col>4</xdr:col>
      <xdr:colOff>672172</xdr:colOff>
      <xdr:row>8</xdr:row>
      <xdr:rowOff>170722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FA20CC-A27C-4E17-A634-FD9218A6C1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37" t="34573" r="17157" b="29744"/>
        <a:stretch/>
      </xdr:blipFill>
      <xdr:spPr>
        <a:xfrm>
          <a:off x="2724150" y="809625"/>
          <a:ext cx="2691472" cy="1218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R42"/>
  <sheetViews>
    <sheetView tabSelected="1" topLeftCell="C38" zoomScale="60" zoomScaleNormal="60" workbookViewId="0">
      <selection activeCell="H50" sqref="H50"/>
    </sheetView>
  </sheetViews>
  <sheetFormatPr baseColWidth="10" defaultColWidth="10.6640625" defaultRowHeight="14.4" x14ac:dyDescent="0.3"/>
  <cols>
    <col min="2" max="2" width="21.21875" customWidth="1"/>
    <col min="3" max="3" width="27.6640625" customWidth="1"/>
    <col min="4" max="4" width="17.6640625" customWidth="1"/>
    <col min="5" max="5" width="17.88671875" customWidth="1"/>
    <col min="6" max="6" width="26.33203125" customWidth="1"/>
    <col min="7" max="7" width="4.6640625" customWidth="1"/>
    <col min="8" max="8" width="17.6640625" customWidth="1"/>
    <col min="9" max="9" width="17.88671875" customWidth="1"/>
    <col min="10" max="10" width="22.44140625" customWidth="1"/>
    <col min="11" max="11" width="4.44140625" customWidth="1"/>
    <col min="12" max="12" width="17.6640625" customWidth="1"/>
    <col min="13" max="13" width="17.88671875" customWidth="1"/>
    <col min="14" max="14" width="22.44140625" customWidth="1"/>
    <col min="15" max="15" width="6" customWidth="1"/>
    <col min="16" max="16" width="20.33203125" customWidth="1"/>
    <col min="17" max="17" width="17.109375" customWidth="1"/>
    <col min="18" max="18" width="25.109375" customWidth="1"/>
  </cols>
  <sheetData>
    <row r="1" spans="4:18" ht="21" x14ac:dyDescent="0.4">
      <c r="D1" s="54"/>
      <c r="E1" s="54"/>
      <c r="F1" s="54"/>
      <c r="G1" s="55"/>
      <c r="H1" s="54"/>
      <c r="I1" s="54"/>
      <c r="J1" s="54"/>
      <c r="K1" s="55"/>
      <c r="L1" s="54"/>
      <c r="M1" s="54"/>
      <c r="N1" s="54"/>
      <c r="O1" s="55"/>
      <c r="P1" s="55"/>
      <c r="Q1" s="55"/>
      <c r="R1" s="55"/>
    </row>
    <row r="2" spans="4:18" ht="21" x14ac:dyDescent="0.4">
      <c r="D2" s="54"/>
      <c r="E2" s="54"/>
      <c r="F2" s="54"/>
      <c r="G2" s="55"/>
      <c r="H2" s="54"/>
      <c r="I2" s="54"/>
      <c r="J2" s="54"/>
      <c r="K2" s="55"/>
      <c r="L2" s="54"/>
      <c r="M2" s="54"/>
      <c r="N2" s="54"/>
      <c r="O2" s="55"/>
      <c r="P2" s="55"/>
      <c r="Q2" s="55"/>
      <c r="R2" s="55"/>
    </row>
    <row r="3" spans="4:18" ht="21" x14ac:dyDescent="0.4">
      <c r="D3" s="54"/>
      <c r="E3" s="54"/>
      <c r="F3" s="54"/>
      <c r="G3" s="55"/>
      <c r="H3" s="54"/>
      <c r="I3" s="54"/>
      <c r="J3" s="54"/>
      <c r="K3" s="55"/>
      <c r="L3" s="54"/>
      <c r="M3" s="54"/>
      <c r="N3" s="54"/>
      <c r="O3" s="55"/>
      <c r="P3" s="55"/>
      <c r="Q3" s="55"/>
      <c r="R3" s="55"/>
    </row>
    <row r="4" spans="4:18" ht="21" x14ac:dyDescent="0.4">
      <c r="D4" s="54"/>
      <c r="E4" s="54"/>
      <c r="F4" s="54"/>
      <c r="G4" s="55"/>
      <c r="H4" s="54"/>
      <c r="I4" s="54"/>
      <c r="J4" s="54"/>
      <c r="K4" s="55"/>
      <c r="L4" s="54"/>
      <c r="M4" s="54"/>
      <c r="N4" s="54"/>
      <c r="O4" s="55"/>
      <c r="P4" s="55"/>
      <c r="Q4" s="55"/>
      <c r="R4" s="55"/>
    </row>
    <row r="5" spans="4:18" ht="21" customHeight="1" x14ac:dyDescent="0.4">
      <c r="D5" s="54"/>
      <c r="E5" s="54"/>
      <c r="F5" s="54"/>
      <c r="G5" s="55"/>
      <c r="H5" s="54"/>
      <c r="I5" s="54"/>
      <c r="J5" s="54"/>
      <c r="K5" s="55"/>
      <c r="L5" s="54"/>
      <c r="M5" s="54"/>
      <c r="N5" s="54"/>
      <c r="O5" s="55"/>
      <c r="P5" s="55"/>
      <c r="Q5" s="55"/>
      <c r="R5" s="55"/>
    </row>
    <row r="6" spans="4:18" ht="21" x14ac:dyDescent="0.4">
      <c r="D6" s="25"/>
      <c r="E6" s="25"/>
      <c r="F6" s="25"/>
      <c r="H6" s="25"/>
      <c r="I6" s="25"/>
      <c r="J6" s="25"/>
      <c r="L6" s="25"/>
      <c r="M6" s="25"/>
      <c r="N6" s="25"/>
    </row>
    <row r="7" spans="4:18" ht="21" x14ac:dyDescent="0.4">
      <c r="D7" s="25"/>
      <c r="E7" s="25"/>
      <c r="F7" s="25"/>
      <c r="H7" s="25"/>
      <c r="I7" s="25"/>
      <c r="J7" s="25"/>
      <c r="L7" s="25"/>
      <c r="M7" s="25"/>
      <c r="N7" s="25"/>
    </row>
    <row r="8" spans="4:18" ht="21.6" thickBot="1" x14ac:dyDescent="0.45">
      <c r="D8" s="25"/>
      <c r="E8" s="25"/>
      <c r="F8" s="25"/>
      <c r="H8" s="25"/>
      <c r="I8" s="25"/>
      <c r="J8" s="25"/>
      <c r="L8" s="25"/>
      <c r="M8" s="25"/>
      <c r="N8" s="25"/>
    </row>
    <row r="9" spans="4:18" ht="35.25" customHeight="1" thickBot="1" x14ac:dyDescent="0.35">
      <c r="D9" s="56" t="s">
        <v>16</v>
      </c>
      <c r="E9" s="57"/>
      <c r="F9" s="58"/>
      <c r="H9" s="56" t="s">
        <v>20</v>
      </c>
      <c r="I9" s="57"/>
      <c r="J9" s="58"/>
      <c r="L9" s="56" t="s">
        <v>25</v>
      </c>
      <c r="M9" s="57"/>
      <c r="N9" s="58"/>
      <c r="P9" s="56" t="s">
        <v>26</v>
      </c>
      <c r="Q9" s="57"/>
      <c r="R9" s="58"/>
    </row>
    <row r="10" spans="4:18" ht="21.6" thickBot="1" x14ac:dyDescent="0.45">
      <c r="D10" s="52" t="s">
        <v>31</v>
      </c>
      <c r="E10" s="53"/>
      <c r="F10" s="26"/>
      <c r="H10" s="52" t="str">
        <f>D10</f>
        <v>TERRENO a-03</v>
      </c>
      <c r="I10" s="53"/>
      <c r="J10" s="26"/>
      <c r="L10" s="52" t="str">
        <f>H10</f>
        <v>TERRENO a-03</v>
      </c>
      <c r="M10" s="53"/>
      <c r="N10" s="26"/>
      <c r="P10" s="52" t="str">
        <f>L10</f>
        <v>TERRENO a-03</v>
      </c>
      <c r="Q10" s="53"/>
      <c r="R10" s="26"/>
    </row>
    <row r="11" spans="4:18" ht="21.6" thickBot="1" x14ac:dyDescent="0.45">
      <c r="D11" s="27" t="s">
        <v>0</v>
      </c>
      <c r="E11" s="28"/>
      <c r="F11" s="42">
        <f>D12*F12</f>
        <v>6586563.5</v>
      </c>
      <c r="H11" s="27" t="s">
        <v>0</v>
      </c>
      <c r="I11" s="28"/>
      <c r="J11" s="42">
        <f>F11</f>
        <v>6586563.5</v>
      </c>
      <c r="L11" s="27" t="s">
        <v>0</v>
      </c>
      <c r="M11" s="28"/>
      <c r="N11" s="42">
        <f>J11</f>
        <v>6586563.5</v>
      </c>
      <c r="P11" s="27" t="s">
        <v>0</v>
      </c>
      <c r="Q11" s="28"/>
      <c r="R11" s="42">
        <f>N11</f>
        <v>6586563.5</v>
      </c>
    </row>
    <row r="12" spans="4:18" ht="21.6" thickBot="1" x14ac:dyDescent="0.45">
      <c r="D12" s="32">
        <v>631.25</v>
      </c>
      <c r="E12" s="33" t="s">
        <v>21</v>
      </c>
      <c r="F12" s="50">
        <v>10434.16</v>
      </c>
      <c r="H12" s="32">
        <f>D12</f>
        <v>631.25</v>
      </c>
      <c r="I12" s="33" t="s">
        <v>21</v>
      </c>
      <c r="J12" s="51">
        <f>F12</f>
        <v>10434.16</v>
      </c>
      <c r="L12" s="32">
        <f>D12</f>
        <v>631.25</v>
      </c>
      <c r="M12" s="33" t="s">
        <v>21</v>
      </c>
      <c r="N12" s="51">
        <f>J12</f>
        <v>10434.16</v>
      </c>
      <c r="P12" s="32">
        <f>H12</f>
        <v>631.25</v>
      </c>
      <c r="Q12" s="33" t="s">
        <v>21</v>
      </c>
      <c r="R12" s="51">
        <f>N12</f>
        <v>10434.16</v>
      </c>
    </row>
    <row r="13" spans="4:18" ht="21.6" thickBot="1" x14ac:dyDescent="0.45">
      <c r="D13" s="34"/>
      <c r="E13" s="25"/>
      <c r="F13" s="35"/>
      <c r="H13" s="34"/>
      <c r="I13" s="25"/>
      <c r="J13" s="35"/>
      <c r="L13" s="34"/>
      <c r="M13" s="25"/>
      <c r="N13" s="35"/>
      <c r="P13" s="34"/>
      <c r="Q13" s="25"/>
      <c r="R13" s="35"/>
    </row>
    <row r="14" spans="4:18" ht="21.6" thickBot="1" x14ac:dyDescent="0.45">
      <c r="D14" s="27" t="s">
        <v>2</v>
      </c>
      <c r="E14" s="36">
        <v>0.1</v>
      </c>
      <c r="F14" s="29">
        <f>+F11*E14</f>
        <v>658656.35000000009</v>
      </c>
      <c r="H14" s="27" t="s">
        <v>2</v>
      </c>
      <c r="I14" s="36">
        <v>0.05</v>
      </c>
      <c r="J14" s="29">
        <f>+J11*I14</f>
        <v>329328.17500000005</v>
      </c>
      <c r="L14" s="27" t="s">
        <v>2</v>
      </c>
      <c r="M14" s="36">
        <v>0.03</v>
      </c>
      <c r="N14" s="29">
        <f>+N11*M14</f>
        <v>197596.905</v>
      </c>
      <c r="P14" s="27" t="s">
        <v>2</v>
      </c>
      <c r="Q14" s="36">
        <v>0.01</v>
      </c>
      <c r="R14" s="29">
        <f>+R11*Q14</f>
        <v>65865.634999999995</v>
      </c>
    </row>
    <row r="15" spans="4:18" ht="21.6" thickBot="1" x14ac:dyDescent="0.45">
      <c r="D15" s="27" t="s">
        <v>3</v>
      </c>
      <c r="E15" s="28"/>
      <c r="F15" s="42">
        <f>F11-F14</f>
        <v>5927907.1500000004</v>
      </c>
      <c r="H15" s="27" t="s">
        <v>3</v>
      </c>
      <c r="I15" s="28"/>
      <c r="J15" s="42">
        <f>J11-J14</f>
        <v>6257235.3250000002</v>
      </c>
      <c r="L15" s="27" t="s">
        <v>3</v>
      </c>
      <c r="M15" s="28"/>
      <c r="N15" s="42">
        <f>N11-N14</f>
        <v>6388966.5949999997</v>
      </c>
      <c r="P15" s="27" t="s">
        <v>3</v>
      </c>
      <c r="Q15" s="28"/>
      <c r="R15" s="42">
        <f>R11-R14</f>
        <v>6520697.8650000002</v>
      </c>
    </row>
    <row r="16" spans="4:18" ht="21" x14ac:dyDescent="0.4">
      <c r="D16" s="34"/>
      <c r="E16" s="25"/>
      <c r="F16" s="37"/>
      <c r="H16" s="34"/>
      <c r="I16" s="25"/>
      <c r="J16" s="37"/>
      <c r="L16" s="34"/>
      <c r="M16" s="25"/>
      <c r="N16" s="37"/>
      <c r="P16" s="34"/>
      <c r="Q16" s="25"/>
      <c r="R16" s="37"/>
    </row>
    <row r="17" spans="4:18" ht="21.6" thickBot="1" x14ac:dyDescent="0.45">
      <c r="D17" s="38"/>
      <c r="E17" s="39"/>
      <c r="F17" s="37"/>
      <c r="H17" s="38"/>
      <c r="I17" s="39"/>
      <c r="J17" s="37"/>
      <c r="L17" s="38"/>
      <c r="M17" s="39"/>
      <c r="N17" s="37"/>
      <c r="P17" s="38"/>
      <c r="Q17" s="39"/>
      <c r="R17" s="37"/>
    </row>
    <row r="18" spans="4:18" ht="21.6" thickBot="1" x14ac:dyDescent="0.45">
      <c r="D18" s="40" t="s">
        <v>4</v>
      </c>
      <c r="E18" s="41"/>
      <c r="F18" s="42">
        <f>F15*90%</f>
        <v>5335116.4350000005</v>
      </c>
      <c r="H18" s="40" t="s">
        <v>4</v>
      </c>
      <c r="I18" s="41"/>
      <c r="J18" s="42">
        <f>J15*50%</f>
        <v>3128617.6625000001</v>
      </c>
      <c r="L18" s="40" t="s">
        <v>4</v>
      </c>
      <c r="M18" s="41"/>
      <c r="N18" s="42">
        <f>N15*50%</f>
        <v>3194483.2974999999</v>
      </c>
      <c r="P18" s="40" t="s">
        <v>4</v>
      </c>
      <c r="Q18" s="41"/>
      <c r="R18" s="42">
        <f>R15*50%</f>
        <v>3260348.9325000001</v>
      </c>
    </row>
    <row r="19" spans="4:18" ht="21.6" thickBot="1" x14ac:dyDescent="0.45">
      <c r="D19" s="30" t="s">
        <v>5</v>
      </c>
      <c r="E19" s="31"/>
      <c r="F19" s="29">
        <v>50000</v>
      </c>
      <c r="H19" s="30" t="s">
        <v>5</v>
      </c>
      <c r="I19" s="31"/>
      <c r="J19" s="29">
        <v>50000</v>
      </c>
      <c r="L19" s="30" t="s">
        <v>5</v>
      </c>
      <c r="M19" s="31"/>
      <c r="N19" s="29">
        <v>50000</v>
      </c>
      <c r="P19" s="30" t="s">
        <v>5</v>
      </c>
      <c r="Q19" s="31"/>
      <c r="R19" s="29">
        <v>50000</v>
      </c>
    </row>
    <row r="20" spans="4:18" ht="21.6" thickBot="1" x14ac:dyDescent="0.45">
      <c r="D20" s="27" t="s">
        <v>6</v>
      </c>
      <c r="E20" s="28"/>
      <c r="F20" s="43">
        <f>F18-F19</f>
        <v>5285116.4350000005</v>
      </c>
      <c r="H20" s="27" t="s">
        <v>6</v>
      </c>
      <c r="I20" s="28"/>
      <c r="J20" s="43">
        <f>J18-J19</f>
        <v>3078617.6625000001</v>
      </c>
      <c r="L20" s="27" t="s">
        <v>6</v>
      </c>
      <c r="M20" s="28"/>
      <c r="N20" s="43">
        <f>N18-N19</f>
        <v>3144483.2974999999</v>
      </c>
      <c r="P20" s="27" t="s">
        <v>6</v>
      </c>
      <c r="Q20" s="28"/>
      <c r="R20" s="43">
        <f>R18-R19</f>
        <v>3210348.9325000001</v>
      </c>
    </row>
    <row r="21" spans="4:18" ht="21.6" thickBot="1" x14ac:dyDescent="0.45">
      <c r="D21" s="34"/>
      <c r="E21" s="25"/>
      <c r="F21" s="35"/>
      <c r="H21" s="34"/>
      <c r="I21" s="25"/>
      <c r="J21" s="35"/>
      <c r="L21" s="34"/>
      <c r="M21" s="25"/>
      <c r="N21" s="35"/>
      <c r="P21" s="34"/>
      <c r="Q21" s="25"/>
      <c r="R21" s="35"/>
    </row>
    <row r="22" spans="4:18" ht="21.6" thickBot="1" x14ac:dyDescent="0.45">
      <c r="D22" s="27" t="s">
        <v>18</v>
      </c>
      <c r="E22" s="28"/>
      <c r="F22" s="29">
        <f>F15-F18</f>
        <v>592790.71499999985</v>
      </c>
      <c r="H22" s="27" t="s">
        <v>19</v>
      </c>
      <c r="I22" s="28"/>
      <c r="J22" s="29">
        <f>J15-J18</f>
        <v>3128617.6625000001</v>
      </c>
      <c r="L22" s="27" t="s">
        <v>22</v>
      </c>
      <c r="M22" s="28"/>
      <c r="N22" s="29">
        <f>N15-N18</f>
        <v>3194483.2974999999</v>
      </c>
      <c r="P22" s="27" t="s">
        <v>23</v>
      </c>
      <c r="Q22" s="28"/>
      <c r="R22" s="29">
        <f>R15-R18</f>
        <v>3260348.9325000001</v>
      </c>
    </row>
    <row r="23" spans="4:18" ht="21.6" thickBot="1" x14ac:dyDescent="0.45">
      <c r="D23" s="34"/>
      <c r="E23" s="25"/>
      <c r="F23" s="29"/>
      <c r="H23" s="34"/>
      <c r="I23" s="25"/>
      <c r="J23" s="29">
        <f>J22/12</f>
        <v>260718.13854166667</v>
      </c>
      <c r="L23" s="34"/>
      <c r="M23" s="25"/>
      <c r="N23" s="29">
        <f>N22/18</f>
        <v>177471.29430555555</v>
      </c>
      <c r="P23" s="34"/>
      <c r="Q23" s="25"/>
      <c r="R23" s="29">
        <f>R22/24</f>
        <v>135847.8721875</v>
      </c>
    </row>
    <row r="24" spans="4:18" ht="21.6" thickBot="1" x14ac:dyDescent="0.45">
      <c r="D24" s="32"/>
      <c r="E24" s="44"/>
      <c r="F24" s="33"/>
      <c r="H24" s="32"/>
      <c r="I24" s="44"/>
      <c r="J24" s="33"/>
      <c r="L24" s="32"/>
      <c r="M24" s="44"/>
      <c r="N24" s="33"/>
      <c r="P24" s="32"/>
      <c r="Q24" s="44"/>
      <c r="R24" s="33"/>
    </row>
    <row r="25" spans="4:18" ht="18" x14ac:dyDescent="0.35">
      <c r="D25" s="7"/>
      <c r="E25" s="7"/>
      <c r="F25" s="7"/>
      <c r="H25" s="7"/>
      <c r="I25" s="7"/>
      <c r="J25" s="7"/>
      <c r="L25" s="7"/>
      <c r="M25" s="7"/>
      <c r="N25" s="7"/>
      <c r="P25" s="7"/>
      <c r="Q25" s="7"/>
      <c r="R25" s="7"/>
    </row>
    <row r="26" spans="4:18" ht="15" thickBot="1" x14ac:dyDescent="0.35"/>
    <row r="27" spans="4:18" ht="36.6" customHeight="1" thickBot="1" x14ac:dyDescent="0.45">
      <c r="D27" s="45"/>
      <c r="E27" s="45"/>
      <c r="F27" s="45"/>
      <c r="H27" s="56" t="s">
        <v>24</v>
      </c>
      <c r="I27" s="57"/>
      <c r="J27" s="58"/>
      <c r="L27" s="56" t="s">
        <v>27</v>
      </c>
      <c r="M27" s="57"/>
      <c r="N27" s="58"/>
      <c r="P27" s="56" t="s">
        <v>28</v>
      </c>
      <c r="Q27" s="57"/>
      <c r="R27" s="58"/>
    </row>
    <row r="28" spans="4:18" ht="21.6" thickBot="1" x14ac:dyDescent="0.45">
      <c r="D28" s="39"/>
      <c r="E28" s="39"/>
      <c r="F28" s="46"/>
      <c r="H28" s="52" t="str">
        <f>H10</f>
        <v>TERRENO a-03</v>
      </c>
      <c r="I28" s="53"/>
      <c r="J28" s="26"/>
      <c r="L28" s="52" t="str">
        <f>H10</f>
        <v>TERRENO a-03</v>
      </c>
      <c r="M28" s="53"/>
      <c r="N28" s="26"/>
      <c r="P28" s="52" t="str">
        <f>H28</f>
        <v>TERRENO a-03</v>
      </c>
      <c r="Q28" s="53"/>
      <c r="R28" s="26"/>
    </row>
    <row r="29" spans="4:18" ht="21.6" thickBot="1" x14ac:dyDescent="0.45">
      <c r="D29" s="39"/>
      <c r="E29" s="39"/>
      <c r="F29" s="46"/>
      <c r="H29" s="27" t="s">
        <v>0</v>
      </c>
      <c r="I29" s="28"/>
      <c r="J29" s="42">
        <f>J11</f>
        <v>6586563.5</v>
      </c>
      <c r="L29" s="27" t="s">
        <v>0</v>
      </c>
      <c r="M29" s="28"/>
      <c r="N29" s="42">
        <f>J11</f>
        <v>6586563.5</v>
      </c>
      <c r="P29" s="27" t="s">
        <v>0</v>
      </c>
      <c r="Q29" s="28"/>
      <c r="R29" s="42">
        <f>N29</f>
        <v>6586563.5</v>
      </c>
    </row>
    <row r="30" spans="4:18" ht="21.6" thickBot="1" x14ac:dyDescent="0.45">
      <c r="D30" s="39"/>
      <c r="E30" s="39"/>
      <c r="F30" s="46"/>
      <c r="H30" s="32">
        <f>H12</f>
        <v>631.25</v>
      </c>
      <c r="I30" s="33" t="s">
        <v>21</v>
      </c>
      <c r="J30" s="51">
        <v>7200</v>
      </c>
      <c r="L30" s="32">
        <f>H12</f>
        <v>631.25</v>
      </c>
      <c r="M30" s="33" t="s">
        <v>21</v>
      </c>
      <c r="N30" s="51">
        <f>J12</f>
        <v>10434.16</v>
      </c>
      <c r="P30" s="32">
        <f>H12</f>
        <v>631.25</v>
      </c>
      <c r="Q30" s="33" t="s">
        <v>21</v>
      </c>
      <c r="R30" s="51">
        <f>J30</f>
        <v>7200</v>
      </c>
    </row>
    <row r="31" spans="4:18" ht="21.6" thickBot="1" x14ac:dyDescent="0.45">
      <c r="D31" s="39"/>
      <c r="E31" s="47"/>
      <c r="F31" s="46"/>
      <c r="H31" s="34"/>
      <c r="I31" s="25"/>
      <c r="J31" s="35"/>
      <c r="L31" s="34"/>
      <c r="M31" s="25"/>
      <c r="N31" s="35"/>
      <c r="P31" s="34"/>
      <c r="Q31" s="25"/>
      <c r="R31" s="35"/>
    </row>
    <row r="32" spans="4:18" ht="21.6" thickBot="1" x14ac:dyDescent="0.45">
      <c r="D32" s="39"/>
      <c r="E32" s="39"/>
      <c r="F32" s="46"/>
      <c r="H32" s="27" t="s">
        <v>2</v>
      </c>
      <c r="I32" s="36">
        <v>0.03</v>
      </c>
      <c r="J32" s="29">
        <f>J29*3%</f>
        <v>197596.905</v>
      </c>
      <c r="L32" s="27" t="str">
        <f>H32</f>
        <v>DESCUENTO</v>
      </c>
      <c r="M32" s="36">
        <v>0.01</v>
      </c>
      <c r="N32" s="29">
        <f>N29*M32</f>
        <v>65865.634999999995</v>
      </c>
      <c r="P32" s="27" t="str">
        <f>L32</f>
        <v>DESCUENTO</v>
      </c>
      <c r="Q32" s="36"/>
      <c r="R32" s="29"/>
    </row>
    <row r="33" spans="4:18" ht="21.6" thickBot="1" x14ac:dyDescent="0.45">
      <c r="D33" s="39"/>
      <c r="E33" s="39"/>
      <c r="F33" s="46"/>
      <c r="H33" s="27" t="s">
        <v>3</v>
      </c>
      <c r="I33" s="28"/>
      <c r="J33" s="42">
        <f>J29-J32</f>
        <v>6388966.5949999997</v>
      </c>
      <c r="L33" s="27" t="str">
        <f>H33</f>
        <v xml:space="preserve">PRECIO </v>
      </c>
      <c r="M33" s="28"/>
      <c r="N33" s="42">
        <f>N29-N32</f>
        <v>6520697.8650000002</v>
      </c>
      <c r="P33" s="27" t="str">
        <f>L33</f>
        <v xml:space="preserve">PRECIO </v>
      </c>
      <c r="Q33" s="28"/>
      <c r="R33" s="42">
        <f>R29</f>
        <v>6586563.5</v>
      </c>
    </row>
    <row r="34" spans="4:18" ht="21" x14ac:dyDescent="0.4">
      <c r="D34" s="39"/>
      <c r="E34" s="39"/>
      <c r="F34" s="46"/>
      <c r="H34" s="34"/>
      <c r="I34" s="25"/>
      <c r="J34" s="37"/>
      <c r="L34" s="34"/>
      <c r="M34" s="25"/>
      <c r="N34" s="37"/>
      <c r="P34" s="34"/>
      <c r="Q34" s="25"/>
      <c r="R34" s="37"/>
    </row>
    <row r="35" spans="4:18" ht="21.6" thickBot="1" x14ac:dyDescent="0.45">
      <c r="D35" s="45"/>
      <c r="E35" s="48"/>
      <c r="F35" s="49"/>
      <c r="H35" s="38"/>
      <c r="I35" s="39"/>
      <c r="J35" s="37"/>
      <c r="L35" s="38"/>
      <c r="M35" s="39"/>
      <c r="N35" s="37"/>
      <c r="P35" s="38"/>
      <c r="Q35" s="39"/>
      <c r="R35" s="37"/>
    </row>
    <row r="36" spans="4:18" ht="21.6" thickBot="1" x14ac:dyDescent="0.45">
      <c r="D36" s="39"/>
      <c r="E36" s="39"/>
      <c r="F36" s="46"/>
      <c r="H36" s="40" t="s">
        <v>4</v>
      </c>
      <c r="I36" s="41"/>
      <c r="J36" s="42">
        <f>J33*30%</f>
        <v>1916689.9784999997</v>
      </c>
      <c r="L36" s="40" t="s">
        <v>4</v>
      </c>
      <c r="M36" s="41"/>
      <c r="N36" s="42">
        <f>N33*30%</f>
        <v>1956209.3595</v>
      </c>
      <c r="P36" s="40" t="s">
        <v>4</v>
      </c>
      <c r="Q36" s="41"/>
      <c r="R36" s="42">
        <f>R33*30%</f>
        <v>1975969.0499999998</v>
      </c>
    </row>
    <row r="37" spans="4:18" ht="21.6" thickBot="1" x14ac:dyDescent="0.45">
      <c r="D37" s="39"/>
      <c r="E37" s="39"/>
      <c r="F37" s="46"/>
      <c r="H37" s="30" t="s">
        <v>5</v>
      </c>
      <c r="I37" s="31"/>
      <c r="J37" s="29">
        <v>50000</v>
      </c>
      <c r="L37" s="30" t="s">
        <v>5</v>
      </c>
      <c r="M37" s="31"/>
      <c r="N37" s="29">
        <v>50000</v>
      </c>
      <c r="P37" s="30" t="s">
        <v>5</v>
      </c>
      <c r="Q37" s="31"/>
      <c r="R37" s="29">
        <v>50000</v>
      </c>
    </row>
    <row r="38" spans="4:18" ht="21.6" thickBot="1" x14ac:dyDescent="0.45">
      <c r="D38" s="39"/>
      <c r="E38" s="39"/>
      <c r="F38" s="46"/>
      <c r="H38" s="27" t="s">
        <v>6</v>
      </c>
      <c r="I38" s="28"/>
      <c r="J38" s="43">
        <f>J36-J37</f>
        <v>1866689.9784999997</v>
      </c>
      <c r="L38" s="27" t="s">
        <v>6</v>
      </c>
      <c r="M38" s="28"/>
      <c r="N38" s="43">
        <f>N36-N37</f>
        <v>1906209.3595</v>
      </c>
      <c r="P38" s="27" t="s">
        <v>6</v>
      </c>
      <c r="Q38" s="28"/>
      <c r="R38" s="43">
        <f>R36-R37</f>
        <v>1925969.0499999998</v>
      </c>
    </row>
    <row r="39" spans="4:18" ht="21.6" thickBot="1" x14ac:dyDescent="0.45">
      <c r="D39" s="39"/>
      <c r="E39" s="39"/>
      <c r="F39" s="46"/>
      <c r="H39" s="34"/>
      <c r="I39" s="25"/>
      <c r="J39" s="35"/>
      <c r="L39" s="34"/>
      <c r="M39" s="25"/>
      <c r="N39" s="35"/>
      <c r="P39" s="34"/>
      <c r="Q39" s="25"/>
      <c r="R39" s="35"/>
    </row>
    <row r="40" spans="4:18" ht="21.6" thickBot="1" x14ac:dyDescent="0.45">
      <c r="D40" s="39"/>
      <c r="E40" s="39"/>
      <c r="F40" s="46"/>
      <c r="H40" s="27" t="s">
        <v>17</v>
      </c>
      <c r="I40" s="28"/>
      <c r="J40" s="29">
        <f>J33-J36</f>
        <v>4472276.6164999995</v>
      </c>
      <c r="L40" s="27" t="s">
        <v>29</v>
      </c>
      <c r="M40" s="28"/>
      <c r="N40" s="29">
        <f>N33-N36</f>
        <v>4564488.5055</v>
      </c>
      <c r="P40" s="27" t="s">
        <v>30</v>
      </c>
      <c r="Q40" s="28"/>
      <c r="R40" s="29">
        <f>R33-R36</f>
        <v>4610594.45</v>
      </c>
    </row>
    <row r="41" spans="4:18" ht="21.6" thickBot="1" x14ac:dyDescent="0.45">
      <c r="D41" s="39"/>
      <c r="E41" s="39"/>
      <c r="F41" s="39"/>
      <c r="H41" s="34"/>
      <c r="I41" s="25"/>
      <c r="J41" s="29">
        <f>J40/12</f>
        <v>372689.71804166661</v>
      </c>
      <c r="L41" s="34"/>
      <c r="M41" s="25"/>
      <c r="N41" s="29">
        <f>N40/18</f>
        <v>253582.69475</v>
      </c>
      <c r="P41" s="34"/>
      <c r="Q41" s="25"/>
      <c r="R41" s="29">
        <f>R40/24</f>
        <v>192108.10208333333</v>
      </c>
    </row>
    <row r="42" spans="4:18" ht="21.6" thickBot="1" x14ac:dyDescent="0.45">
      <c r="H42" s="32"/>
      <c r="I42" s="44"/>
      <c r="J42" s="33"/>
      <c r="L42" s="32"/>
      <c r="M42" s="44"/>
      <c r="N42" s="33"/>
      <c r="P42" s="32"/>
      <c r="Q42" s="44"/>
      <c r="R42" s="33"/>
    </row>
  </sheetData>
  <mergeCells count="7">
    <mergeCell ref="D9:F9"/>
    <mergeCell ref="H9:J9"/>
    <mergeCell ref="L9:N9"/>
    <mergeCell ref="P9:R9"/>
    <mergeCell ref="H27:J27"/>
    <mergeCell ref="L27:N27"/>
    <mergeCell ref="P27:R27"/>
  </mergeCells>
  <pageMargins left="0.7" right="0.7" top="0.75" bottom="0.75" header="0.3" footer="0.3"/>
  <pageSetup scale="2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C1D0A-7F4B-43C8-BDBC-A60D53E4F26B}">
  <dimension ref="A1"/>
  <sheetViews>
    <sheetView workbookViewId="0"/>
  </sheetViews>
  <sheetFormatPr baseColWidth="10" defaultColWidth="10.66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8:E26"/>
  <sheetViews>
    <sheetView workbookViewId="0">
      <selection activeCell="Q11" sqref="Q11"/>
    </sheetView>
  </sheetViews>
  <sheetFormatPr baseColWidth="10" defaultColWidth="10.6640625" defaultRowHeight="14.4" x14ac:dyDescent="0.3"/>
  <cols>
    <col min="3" max="3" width="17.5546875" customWidth="1"/>
    <col min="5" max="5" width="24.6640625" customWidth="1"/>
  </cols>
  <sheetData>
    <row r="8" spans="2:5" ht="15" thickBot="1" x14ac:dyDescent="0.35"/>
    <row r="9" spans="2:5" ht="40.5" customHeight="1" x14ac:dyDescent="0.3">
      <c r="C9" s="59" t="s">
        <v>9</v>
      </c>
      <c r="D9" s="60"/>
      <c r="E9" s="61"/>
    </row>
    <row r="10" spans="2:5" ht="18" x14ac:dyDescent="0.35">
      <c r="B10" s="1"/>
      <c r="C10" s="5" t="s">
        <v>8</v>
      </c>
      <c r="D10" s="6"/>
      <c r="E10" s="4"/>
    </row>
    <row r="11" spans="2:5" ht="18.600000000000001" thickBot="1" x14ac:dyDescent="0.4">
      <c r="C11" s="8" t="s">
        <v>0</v>
      </c>
      <c r="D11" s="7"/>
      <c r="E11" s="9">
        <f>E12*C12</f>
        <v>4085463</v>
      </c>
    </row>
    <row r="12" spans="2:5" ht="18.600000000000001" thickBot="1" x14ac:dyDescent="0.4">
      <c r="C12" s="8">
        <v>643.38</v>
      </c>
      <c r="D12" s="7" t="s">
        <v>1</v>
      </c>
      <c r="E12" s="10">
        <v>6350</v>
      </c>
    </row>
    <row r="13" spans="2:5" ht="18.600000000000001" thickBot="1" x14ac:dyDescent="0.4">
      <c r="C13" s="8"/>
      <c r="D13" s="7"/>
      <c r="E13" s="9"/>
    </row>
    <row r="14" spans="2:5" ht="18.600000000000001" thickBot="1" x14ac:dyDescent="0.4">
      <c r="C14" s="8" t="s">
        <v>2</v>
      </c>
      <c r="D14" s="11">
        <v>0.12</v>
      </c>
      <c r="E14" s="12">
        <f>+E11*D14</f>
        <v>490255.56</v>
      </c>
    </row>
    <row r="15" spans="2:5" ht="18.600000000000001" thickBot="1" x14ac:dyDescent="0.4">
      <c r="C15" s="8"/>
      <c r="D15" s="11"/>
      <c r="E15" s="9"/>
    </row>
    <row r="16" spans="2:5" ht="18.600000000000001" thickBot="1" x14ac:dyDescent="0.4">
      <c r="C16" s="8" t="s">
        <v>3</v>
      </c>
      <c r="D16" s="7"/>
      <c r="E16" s="12">
        <f>E11-E14</f>
        <v>3595207.44</v>
      </c>
    </row>
    <row r="17" spans="2:5" ht="18.600000000000001" thickBot="1" x14ac:dyDescent="0.4">
      <c r="C17" s="8"/>
      <c r="D17" s="7"/>
      <c r="E17" s="10">
        <f>E16/C12</f>
        <v>5588</v>
      </c>
    </row>
    <row r="18" spans="2:5" ht="18" x14ac:dyDescent="0.35">
      <c r="C18" s="8"/>
      <c r="D18" s="11"/>
      <c r="E18" s="13"/>
    </row>
    <row r="19" spans="2:5" ht="18.600000000000001" thickBot="1" x14ac:dyDescent="0.4">
      <c r="B19" s="2"/>
      <c r="C19" s="14"/>
      <c r="D19" s="15"/>
      <c r="E19" s="13"/>
    </row>
    <row r="20" spans="2:5" ht="18.600000000000001" thickBot="1" x14ac:dyDescent="0.4">
      <c r="B20" s="3"/>
      <c r="C20" s="16" t="s">
        <v>4</v>
      </c>
      <c r="D20" s="17">
        <v>0.95</v>
      </c>
      <c r="E20" s="18">
        <f>E16*D20</f>
        <v>3415447.068</v>
      </c>
    </row>
    <row r="21" spans="2:5" ht="18.600000000000001" thickBot="1" x14ac:dyDescent="0.4">
      <c r="C21" s="8" t="s">
        <v>5</v>
      </c>
      <c r="D21" s="7"/>
      <c r="E21" s="12">
        <v>50000</v>
      </c>
    </row>
    <row r="22" spans="2:5" ht="18.600000000000001" thickBot="1" x14ac:dyDescent="0.4">
      <c r="C22" s="8" t="s">
        <v>6</v>
      </c>
      <c r="D22" s="7"/>
      <c r="E22" s="19">
        <f>E20-E21</f>
        <v>3365447.068</v>
      </c>
    </row>
    <row r="23" spans="2:5" ht="18.600000000000001" thickBot="1" x14ac:dyDescent="0.4">
      <c r="C23" s="8"/>
      <c r="D23" s="7"/>
      <c r="E23" s="9"/>
    </row>
    <row r="24" spans="2:5" ht="18.600000000000001" thickBot="1" x14ac:dyDescent="0.4">
      <c r="C24" s="8" t="s">
        <v>7</v>
      </c>
      <c r="D24" s="7"/>
      <c r="E24" s="12">
        <f>E16-E20</f>
        <v>179760.37199999997</v>
      </c>
    </row>
    <row r="25" spans="2:5" ht="18" x14ac:dyDescent="0.35">
      <c r="C25" s="8"/>
      <c r="D25" s="7"/>
      <c r="E25" s="9"/>
    </row>
    <row r="26" spans="2:5" ht="18.600000000000001" thickBot="1" x14ac:dyDescent="0.4">
      <c r="C26" s="20"/>
      <c r="D26" s="21"/>
      <c r="E26" s="22"/>
    </row>
  </sheetData>
  <mergeCells count="1">
    <mergeCell ref="C9:E9"/>
  </mergeCells>
  <pageMargins left="0.7" right="0.7" top="0.75" bottom="0.75" header="0.3" footer="0.3"/>
  <pageSetup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E779F-30DD-4AB0-8EA7-0F999A7617AA}">
  <sheetPr>
    <pageSetUpPr fitToPage="1"/>
  </sheetPr>
  <dimension ref="B2:I27"/>
  <sheetViews>
    <sheetView topLeftCell="E1" workbookViewId="0">
      <selection activeCell="I40" sqref="I40"/>
    </sheetView>
  </sheetViews>
  <sheetFormatPr baseColWidth="10" defaultColWidth="10.6640625" defaultRowHeight="14.4" x14ac:dyDescent="0.3"/>
  <cols>
    <col min="2" max="2" width="17.109375" customWidth="1"/>
    <col min="3" max="3" width="15.6640625" customWidth="1"/>
    <col min="4" max="4" width="26.88671875" customWidth="1"/>
    <col min="7" max="7" width="20.109375" customWidth="1"/>
    <col min="8" max="8" width="21" customWidth="1"/>
    <col min="9" max="9" width="19.88671875" customWidth="1"/>
  </cols>
  <sheetData>
    <row r="2" spans="2:9" ht="18" x14ac:dyDescent="0.35">
      <c r="B2" s="7"/>
      <c r="C2" s="7"/>
      <c r="D2" s="7"/>
    </row>
    <row r="3" spans="2:9" ht="18" x14ac:dyDescent="0.35">
      <c r="B3" s="7"/>
      <c r="C3" s="7"/>
      <c r="D3" s="7"/>
    </row>
    <row r="4" spans="2:9" ht="18" x14ac:dyDescent="0.35">
      <c r="B4" s="7"/>
      <c r="C4" s="7"/>
      <c r="D4" s="7"/>
    </row>
    <row r="5" spans="2:9" ht="18" x14ac:dyDescent="0.35">
      <c r="B5" s="7"/>
      <c r="C5" s="7"/>
      <c r="D5" s="7"/>
    </row>
    <row r="6" spans="2:9" ht="18" x14ac:dyDescent="0.35">
      <c r="B6" s="7"/>
      <c r="C6" s="7"/>
      <c r="D6" s="7"/>
    </row>
    <row r="7" spans="2:9" ht="18" x14ac:dyDescent="0.35">
      <c r="B7" s="7"/>
      <c r="C7" s="7"/>
      <c r="D7" s="7"/>
    </row>
    <row r="8" spans="2:9" ht="18" x14ac:dyDescent="0.35">
      <c r="B8" s="7"/>
      <c r="C8" s="7"/>
      <c r="D8" s="7"/>
    </row>
    <row r="9" spans="2:9" ht="18.600000000000001" thickBot="1" x14ac:dyDescent="0.4">
      <c r="B9" s="7"/>
      <c r="C9" s="7"/>
      <c r="D9" s="7"/>
    </row>
    <row r="10" spans="2:9" ht="38.25" customHeight="1" x14ac:dyDescent="0.3">
      <c r="B10" s="59" t="s">
        <v>13</v>
      </c>
      <c r="C10" s="60"/>
      <c r="D10" s="61"/>
      <c r="G10" s="59" t="s">
        <v>15</v>
      </c>
      <c r="H10" s="60"/>
      <c r="I10" s="61"/>
    </row>
    <row r="11" spans="2:9" ht="18" x14ac:dyDescent="0.35">
      <c r="B11" s="5" t="s">
        <v>14</v>
      </c>
      <c r="C11" s="6"/>
      <c r="D11" s="4"/>
      <c r="G11" s="5" t="s">
        <v>14</v>
      </c>
      <c r="H11" s="6"/>
      <c r="I11" s="4"/>
    </row>
    <row r="12" spans="2:9" ht="18.600000000000001" thickBot="1" x14ac:dyDescent="0.4">
      <c r="B12" s="8" t="s">
        <v>0</v>
      </c>
      <c r="C12" s="7"/>
      <c r="D12" s="9">
        <f>D13*B13</f>
        <v>4058835</v>
      </c>
      <c r="G12" s="8" t="s">
        <v>0</v>
      </c>
      <c r="H12" s="7"/>
      <c r="I12" s="9">
        <f>I13*G13</f>
        <v>4796805</v>
      </c>
    </row>
    <row r="13" spans="2:9" ht="18.600000000000001" thickBot="1" x14ac:dyDescent="0.4">
      <c r="B13" s="8">
        <v>737.97</v>
      </c>
      <c r="C13" s="7" t="s">
        <v>1</v>
      </c>
      <c r="D13" s="10">
        <v>5500</v>
      </c>
      <c r="G13" s="8">
        <v>737.97</v>
      </c>
      <c r="H13" s="7" t="s">
        <v>1</v>
      </c>
      <c r="I13" s="10">
        <v>6500</v>
      </c>
    </row>
    <row r="14" spans="2:9" ht="18.600000000000001" thickBot="1" x14ac:dyDescent="0.4">
      <c r="B14" s="8"/>
      <c r="C14" s="7"/>
      <c r="D14" s="9"/>
      <c r="G14" s="8"/>
      <c r="H14" s="7"/>
      <c r="I14" s="9"/>
    </row>
    <row r="15" spans="2:9" ht="18.600000000000001" thickBot="1" x14ac:dyDescent="0.4">
      <c r="B15" s="8" t="s">
        <v>2</v>
      </c>
      <c r="C15" s="11">
        <v>0.09</v>
      </c>
      <c r="D15" s="12">
        <f>+D12*C15</f>
        <v>365295.14999999997</v>
      </c>
      <c r="G15" s="8" t="s">
        <v>2</v>
      </c>
      <c r="H15" s="11">
        <v>0.09</v>
      </c>
      <c r="I15" s="12">
        <f>+I12*H15</f>
        <v>431712.45</v>
      </c>
    </row>
    <row r="16" spans="2:9" ht="18.600000000000001" thickBot="1" x14ac:dyDescent="0.4">
      <c r="B16" s="8"/>
      <c r="C16" s="11"/>
      <c r="D16" s="9"/>
      <c r="G16" s="8"/>
      <c r="H16" s="11"/>
      <c r="I16" s="9"/>
    </row>
    <row r="17" spans="2:9" ht="18.600000000000001" thickBot="1" x14ac:dyDescent="0.4">
      <c r="B17" s="8" t="s">
        <v>3</v>
      </c>
      <c r="C17" s="7"/>
      <c r="D17" s="12">
        <f>D12-D15</f>
        <v>3693539.85</v>
      </c>
      <c r="G17" s="8" t="s">
        <v>3</v>
      </c>
      <c r="H17" s="7"/>
      <c r="I17" s="12">
        <f>I12-I15</f>
        <v>4365092.55</v>
      </c>
    </row>
    <row r="18" spans="2:9" ht="18.600000000000001" thickBot="1" x14ac:dyDescent="0.4">
      <c r="B18" s="8"/>
      <c r="C18" s="7"/>
      <c r="D18" s="10">
        <f>D17/B13</f>
        <v>5005</v>
      </c>
      <c r="G18" s="8"/>
      <c r="H18" s="7"/>
      <c r="I18" s="10">
        <f>I17/G13</f>
        <v>5914.9999999999991</v>
      </c>
    </row>
    <row r="19" spans="2:9" ht="18" x14ac:dyDescent="0.35">
      <c r="B19" s="8"/>
      <c r="C19" s="7"/>
      <c r="D19" s="13"/>
      <c r="G19" s="8"/>
      <c r="H19" s="7"/>
      <c r="I19" s="13"/>
    </row>
    <row r="20" spans="2:9" ht="18.600000000000001" thickBot="1" x14ac:dyDescent="0.4">
      <c r="B20" s="14"/>
      <c r="C20" s="15"/>
      <c r="D20" s="13"/>
      <c r="G20" s="14"/>
      <c r="H20" s="15"/>
      <c r="I20" s="13"/>
    </row>
    <row r="21" spans="2:9" ht="18.600000000000001" thickBot="1" x14ac:dyDescent="0.4">
      <c r="B21" s="16" t="s">
        <v>4</v>
      </c>
      <c r="C21" s="17">
        <v>0.5</v>
      </c>
      <c r="D21" s="18">
        <f>D17*50%</f>
        <v>1846769.925</v>
      </c>
      <c r="G21" s="16" t="s">
        <v>4</v>
      </c>
      <c r="H21" s="17">
        <v>0.3</v>
      </c>
      <c r="I21" s="18">
        <f>I17*30%</f>
        <v>1309527.7649999999</v>
      </c>
    </row>
    <row r="22" spans="2:9" ht="18.600000000000001" thickBot="1" x14ac:dyDescent="0.4">
      <c r="B22" s="8" t="s">
        <v>5</v>
      </c>
      <c r="C22" s="7"/>
      <c r="D22" s="12">
        <v>50000</v>
      </c>
      <c r="G22" s="8" t="s">
        <v>5</v>
      </c>
      <c r="H22" s="7"/>
      <c r="I22" s="12">
        <v>50000</v>
      </c>
    </row>
    <row r="23" spans="2:9" ht="18.600000000000001" thickBot="1" x14ac:dyDescent="0.4">
      <c r="B23" s="8" t="s">
        <v>6</v>
      </c>
      <c r="C23" s="7"/>
      <c r="D23" s="19">
        <f>D21-D22</f>
        <v>1796769.925</v>
      </c>
      <c r="G23" s="8" t="s">
        <v>6</v>
      </c>
      <c r="H23" s="7"/>
      <c r="I23" s="19">
        <f>I21-I22</f>
        <v>1259527.7649999999</v>
      </c>
    </row>
    <row r="24" spans="2:9" ht="18.600000000000001" thickBot="1" x14ac:dyDescent="0.4">
      <c r="B24" s="8"/>
      <c r="C24" s="7"/>
      <c r="D24" s="9"/>
      <c r="G24" s="8"/>
      <c r="H24" s="7"/>
      <c r="I24" s="9"/>
    </row>
    <row r="25" spans="2:9" ht="18.600000000000001" thickBot="1" x14ac:dyDescent="0.4">
      <c r="B25" s="8" t="s">
        <v>7</v>
      </c>
      <c r="C25" s="7"/>
      <c r="D25" s="12">
        <f>D17-D21</f>
        <v>1846769.925</v>
      </c>
      <c r="G25" s="8" t="s">
        <v>7</v>
      </c>
      <c r="H25" s="7"/>
      <c r="I25" s="12">
        <f>I17-I21</f>
        <v>3055564.7850000001</v>
      </c>
    </row>
    <row r="26" spans="2:9" ht="18" x14ac:dyDescent="0.35">
      <c r="B26" s="8"/>
      <c r="C26" s="7"/>
      <c r="D26" s="9"/>
      <c r="G26" s="8"/>
      <c r="H26" s="7"/>
      <c r="I26" s="9"/>
    </row>
    <row r="27" spans="2:9" ht="18.600000000000001" thickBot="1" x14ac:dyDescent="0.4">
      <c r="B27" s="20"/>
      <c r="C27" s="21"/>
      <c r="D27" s="22"/>
      <c r="G27" s="20"/>
      <c r="H27" s="21"/>
      <c r="I27" s="22"/>
    </row>
  </sheetData>
  <mergeCells count="2">
    <mergeCell ref="B10:D10"/>
    <mergeCell ref="G10:I10"/>
  </mergeCells>
  <pageMargins left="0.7" right="0.7" top="0.75" bottom="0.75" header="0.3" footer="0.3"/>
  <pageSetup scale="7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1"/>
  <sheetViews>
    <sheetView workbookViewId="0">
      <selection activeCell="I14" sqref="I14"/>
    </sheetView>
  </sheetViews>
  <sheetFormatPr baseColWidth="10" defaultColWidth="10.6640625" defaultRowHeight="14.4" x14ac:dyDescent="0.3"/>
  <cols>
    <col min="2" max="2" width="17.109375" customWidth="1"/>
    <col min="3" max="3" width="15.6640625" customWidth="1"/>
    <col min="4" max="4" width="26.88671875" customWidth="1"/>
    <col min="7" max="7" width="14.109375" bestFit="1" customWidth="1"/>
  </cols>
  <sheetData>
    <row r="2" spans="2:4" ht="18" x14ac:dyDescent="0.35">
      <c r="B2" s="7"/>
      <c r="C2" s="7"/>
      <c r="D2" s="7"/>
    </row>
    <row r="3" spans="2:4" ht="18" x14ac:dyDescent="0.35">
      <c r="B3" s="7"/>
      <c r="C3" s="7"/>
      <c r="D3" s="7"/>
    </row>
    <row r="4" spans="2:4" ht="18" x14ac:dyDescent="0.35">
      <c r="B4" s="7"/>
      <c r="C4" s="7"/>
      <c r="D4" s="7"/>
    </row>
    <row r="5" spans="2:4" ht="18" x14ac:dyDescent="0.35">
      <c r="B5" s="7"/>
      <c r="C5" s="7"/>
      <c r="D5" s="7"/>
    </row>
    <row r="6" spans="2:4" ht="18" x14ac:dyDescent="0.35">
      <c r="B6" s="7"/>
      <c r="C6" s="7"/>
      <c r="D6" s="7"/>
    </row>
    <row r="7" spans="2:4" ht="18" x14ac:dyDescent="0.35">
      <c r="B7" s="7"/>
      <c r="C7" s="7"/>
      <c r="D7" s="7"/>
    </row>
    <row r="8" spans="2:4" ht="18" x14ac:dyDescent="0.35">
      <c r="B8" s="7"/>
      <c r="C8" s="7"/>
      <c r="D8" s="7"/>
    </row>
    <row r="9" spans="2:4" ht="18.600000000000001" thickBot="1" x14ac:dyDescent="0.4">
      <c r="B9" s="7"/>
      <c r="C9" s="7"/>
      <c r="D9" s="7"/>
    </row>
    <row r="10" spans="2:4" ht="39.75" customHeight="1" x14ac:dyDescent="0.3">
      <c r="B10" s="59" t="s">
        <v>11</v>
      </c>
      <c r="C10" s="60"/>
      <c r="D10" s="61"/>
    </row>
    <row r="11" spans="2:4" ht="18" x14ac:dyDescent="0.35">
      <c r="B11" s="5" t="s">
        <v>12</v>
      </c>
      <c r="C11" s="6"/>
      <c r="D11" s="4"/>
    </row>
    <row r="12" spans="2:4" ht="18.600000000000001" thickBot="1" x14ac:dyDescent="0.4">
      <c r="B12" s="8" t="s">
        <v>0</v>
      </c>
      <c r="C12" s="7"/>
      <c r="D12" s="9">
        <f>D13*B13</f>
        <v>7636680</v>
      </c>
    </row>
    <row r="13" spans="2:4" ht="18.600000000000001" thickBot="1" x14ac:dyDescent="0.4">
      <c r="B13" s="8">
        <v>848.52</v>
      </c>
      <c r="C13" s="7" t="s">
        <v>1</v>
      </c>
      <c r="D13" s="10">
        <v>9000</v>
      </c>
    </row>
    <row r="14" spans="2:4" ht="18.600000000000001" thickBot="1" x14ac:dyDescent="0.4">
      <c r="B14" s="8"/>
      <c r="C14" s="7"/>
      <c r="D14" s="9"/>
    </row>
    <row r="15" spans="2:4" ht="18.600000000000001" thickBot="1" x14ac:dyDescent="0.4">
      <c r="B15" s="8" t="s">
        <v>2</v>
      </c>
      <c r="C15" s="11">
        <v>0.1</v>
      </c>
      <c r="D15" s="12">
        <f>+D12*C15</f>
        <v>763668</v>
      </c>
    </row>
    <row r="16" spans="2:4" ht="18.600000000000001" thickBot="1" x14ac:dyDescent="0.4">
      <c r="B16" s="8"/>
      <c r="C16" s="11"/>
      <c r="D16" s="9"/>
    </row>
    <row r="17" spans="2:7" ht="18.600000000000001" thickBot="1" x14ac:dyDescent="0.4">
      <c r="B17" s="8" t="s">
        <v>3</v>
      </c>
      <c r="C17" s="7"/>
      <c r="D17" s="12">
        <f>D12-D15</f>
        <v>6873012</v>
      </c>
    </row>
    <row r="18" spans="2:7" ht="18.600000000000001" thickBot="1" x14ac:dyDescent="0.4">
      <c r="B18" s="8"/>
      <c r="C18" s="7"/>
      <c r="D18" s="10">
        <f>D17/B13</f>
        <v>8100</v>
      </c>
    </row>
    <row r="19" spans="2:7" ht="18.600000000000001" thickBot="1" x14ac:dyDescent="0.4">
      <c r="B19" s="8"/>
      <c r="C19" s="7"/>
      <c r="D19" s="13"/>
    </row>
    <row r="20" spans="2:7" ht="18.600000000000001" thickBot="1" x14ac:dyDescent="0.4">
      <c r="B20" s="8"/>
      <c r="C20" s="11">
        <v>0.02</v>
      </c>
      <c r="D20" s="23">
        <f>+D17*C20</f>
        <v>137460.24</v>
      </c>
    </row>
    <row r="21" spans="2:7" ht="18.600000000000001" thickBot="1" x14ac:dyDescent="0.4">
      <c r="B21" s="8"/>
      <c r="C21" s="11"/>
      <c r="D21" s="13"/>
    </row>
    <row r="22" spans="2:7" ht="18.600000000000001" thickBot="1" x14ac:dyDescent="0.4">
      <c r="B22" s="8" t="s">
        <v>10</v>
      </c>
      <c r="C22" s="7"/>
      <c r="D22" s="18">
        <f>D17-D20</f>
        <v>6735551.7599999998</v>
      </c>
    </row>
    <row r="23" spans="2:7" ht="18.600000000000001" thickBot="1" x14ac:dyDescent="0.4">
      <c r="B23" s="8"/>
      <c r="C23" s="7"/>
      <c r="D23" s="10">
        <f>D22/B13</f>
        <v>7938</v>
      </c>
    </row>
    <row r="24" spans="2:7" ht="18.600000000000001" thickBot="1" x14ac:dyDescent="0.4">
      <c r="B24" s="14"/>
      <c r="C24" s="15"/>
      <c r="D24" s="13"/>
    </row>
    <row r="25" spans="2:7" ht="18.600000000000001" thickBot="1" x14ac:dyDescent="0.4">
      <c r="B25" s="16" t="s">
        <v>4</v>
      </c>
      <c r="C25" s="17">
        <v>0.95</v>
      </c>
      <c r="D25" s="18">
        <f>D22*95%</f>
        <v>6398774.1719999993</v>
      </c>
    </row>
    <row r="26" spans="2:7" ht="18.600000000000001" thickBot="1" x14ac:dyDescent="0.4">
      <c r="B26" s="8" t="s">
        <v>5</v>
      </c>
      <c r="C26" s="7"/>
      <c r="D26" s="12">
        <v>50000</v>
      </c>
      <c r="G26" s="24"/>
    </row>
    <row r="27" spans="2:7" ht="18.600000000000001" thickBot="1" x14ac:dyDescent="0.4">
      <c r="B27" s="8" t="s">
        <v>6</v>
      </c>
      <c r="C27" s="7"/>
      <c r="D27" s="19">
        <f>D25-D26</f>
        <v>6348774.1719999993</v>
      </c>
    </row>
    <row r="28" spans="2:7" ht="18.600000000000001" thickBot="1" x14ac:dyDescent="0.4">
      <c r="B28" s="8"/>
      <c r="C28" s="7"/>
      <c r="D28" s="9"/>
    </row>
    <row r="29" spans="2:7" ht="18.600000000000001" thickBot="1" x14ac:dyDescent="0.4">
      <c r="B29" s="8" t="s">
        <v>7</v>
      </c>
      <c r="C29" s="7"/>
      <c r="D29" s="12">
        <f>D22-D25</f>
        <v>336777.58800000045</v>
      </c>
    </row>
    <row r="30" spans="2:7" ht="18" x14ac:dyDescent="0.35">
      <c r="B30" s="8"/>
      <c r="C30" s="7"/>
      <c r="D30" s="9"/>
    </row>
    <row r="31" spans="2:7" ht="18.600000000000001" thickBot="1" x14ac:dyDescent="0.4">
      <c r="B31" s="20"/>
      <c r="C31" s="21"/>
      <c r="D31" s="22"/>
    </row>
  </sheetData>
  <mergeCells count="1">
    <mergeCell ref="B10:D10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Hoja5</vt:lpstr>
      <vt:lpstr>Hoja2</vt:lpstr>
      <vt:lpstr>Hoja4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Eductor</dc:creator>
  <cp:lastModifiedBy>Rosalba J</cp:lastModifiedBy>
  <cp:lastPrinted>2025-08-26T02:06:31Z</cp:lastPrinted>
  <dcterms:created xsi:type="dcterms:W3CDTF">2021-07-02T16:53:28Z</dcterms:created>
  <dcterms:modified xsi:type="dcterms:W3CDTF">2025-09-14T22:19:49Z</dcterms:modified>
</cp:coreProperties>
</file>