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rufi\Desktop\Propiedades\Santo Domingo\La Esperilla\Iconos de Pedralbes\"/>
    </mc:Choice>
  </mc:AlternateContent>
  <xr:revisionPtr revIDLastSave="0" documentId="8_{A1884D7C-DC37-47D2-83F9-C456400A67B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ronto Pago - Sr. Lara" sheetId="2" r:id="rId1"/>
    <sheet name="Sheet3" sheetId="3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2" l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G15" i="2"/>
  <c r="I15" i="2"/>
  <c r="I14" i="2"/>
  <c r="D8" i="2"/>
  <c r="G14" i="2"/>
  <c r="K14" i="2"/>
  <c r="K15" i="2"/>
  <c r="L15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8" i="2"/>
  <c r="L17" i="2"/>
  <c r="L16" i="2"/>
  <c r="L14" i="2"/>
  <c r="I69" i="2"/>
  <c r="K69" i="2"/>
  <c r="L19" i="2"/>
  <c r="L69" i="2"/>
  <c r="L72" i="2"/>
  <c r="L75" i="2"/>
  <c r="L73" i="2"/>
  <c r="G69" i="2"/>
  <c r="D10" i="2"/>
  <c r="L78" i="2"/>
  <c r="L74" i="2"/>
  <c r="L79" i="2"/>
</calcChain>
</file>

<file path=xl/sharedStrings.xml><?xml version="1.0" encoding="utf-8"?>
<sst xmlns="http://schemas.openxmlformats.org/spreadsheetml/2006/main" count="87" uniqueCount="47">
  <si>
    <t>Descuento por Pronto Pago</t>
  </si>
  <si>
    <t>Unidad :</t>
  </si>
  <si>
    <t>Inicial :</t>
  </si>
  <si>
    <t>Saldo :</t>
  </si>
  <si>
    <t>Separación :</t>
  </si>
  <si>
    <t>Cuota No.</t>
  </si>
  <si>
    <t>Mes</t>
  </si>
  <si>
    <t>Febrero</t>
  </si>
  <si>
    <t>Año</t>
  </si>
  <si>
    <t>Marzo</t>
  </si>
  <si>
    <t>Abril</t>
  </si>
  <si>
    <t>Junio</t>
  </si>
  <si>
    <t>Agosto</t>
  </si>
  <si>
    <t>Septiembre</t>
  </si>
  <si>
    <t>Octubre</t>
  </si>
  <si>
    <t>Noviembre</t>
  </si>
  <si>
    <t>Separación</t>
  </si>
  <si>
    <t>Diciembre</t>
  </si>
  <si>
    <t>Tasa Actual :</t>
  </si>
  <si>
    <t xml:space="preserve">Proyecto : </t>
  </si>
  <si>
    <t>Enero</t>
  </si>
  <si>
    <t>Mayo</t>
  </si>
  <si>
    <t>Julio</t>
  </si>
  <si>
    <t>Porcentaje Descuento Pronto Pago</t>
  </si>
  <si>
    <t>Cliente:</t>
  </si>
  <si>
    <t>Porcentaje Descuento # de Unidades</t>
  </si>
  <si>
    <t>Total de Intereses Generados (US$)</t>
  </si>
  <si>
    <t>TOTAL</t>
  </si>
  <si>
    <t>-</t>
  </si>
  <si>
    <t>Precio Total con Descuento Pronto Pago (US$)</t>
  </si>
  <si>
    <t>APR en Dolares (US%)</t>
  </si>
  <si>
    <t>Precio Total Con Ambos Descuentos (en US$)</t>
  </si>
  <si>
    <t>Descuento Numero de Unidades (en US$)</t>
  </si>
  <si>
    <t>Descuento Total (en US$)</t>
  </si>
  <si>
    <t>Monto Básico (en US$)</t>
  </si>
  <si>
    <t>Diferencia (en US$)</t>
  </si>
  <si>
    <t>Monto Propuesto (en US$)</t>
  </si>
  <si>
    <t>Interes Mensual (en US$)</t>
  </si>
  <si>
    <t>Precio Total de las Unidades (en US$)</t>
  </si>
  <si>
    <t>Tasa Anual Propuesta (en US$)</t>
  </si>
  <si>
    <t xml:space="preserve">Abril </t>
  </si>
  <si>
    <t xml:space="preserve">Septiembre </t>
  </si>
  <si>
    <t xml:space="preserve">Noviembre </t>
  </si>
  <si>
    <t xml:space="preserve">Agosto </t>
  </si>
  <si>
    <t>Juan Perez</t>
  </si>
  <si>
    <t>Icono</t>
  </si>
  <si>
    <t>3-B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</si>
</sst>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theme="2"/>
      </right>
      <top style="medium">
        <color auto="1"/>
      </top>
      <bottom style="medium">
        <color theme="2"/>
      </bottom>
      <diagonal/>
    </border>
    <border>
      <left style="medium">
        <color theme="2"/>
      </left>
      <right style="medium">
        <color theme="2"/>
      </right>
      <top style="medium">
        <color auto="1"/>
      </top>
      <bottom style="medium">
        <color theme="2"/>
      </bottom>
      <diagonal/>
    </border>
    <border>
      <left style="medium">
        <color theme="2"/>
      </left>
      <right style="medium">
        <color auto="1"/>
      </right>
      <top style="medium">
        <color auto="1"/>
      </top>
      <bottom style="medium">
        <color theme="2"/>
      </bottom>
      <diagonal/>
    </border>
    <border>
      <left style="medium">
        <color auto="1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 style="medium">
        <color auto="1"/>
      </right>
      <top style="medium">
        <color theme="2"/>
      </top>
      <bottom style="medium">
        <color theme="2"/>
      </bottom>
      <diagonal/>
    </border>
    <border>
      <left style="medium">
        <color auto="1"/>
      </left>
      <right style="medium">
        <color theme="2"/>
      </right>
      <top style="medium">
        <color theme="2"/>
      </top>
      <bottom style="medium">
        <color auto="1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auto="1"/>
      </bottom>
      <diagonal/>
    </border>
    <border>
      <left style="medium">
        <color theme="2"/>
      </left>
      <right style="medium">
        <color auto="1"/>
      </right>
      <top style="medium">
        <color theme="2"/>
      </top>
      <bottom style="medium">
        <color auto="1"/>
      </bottom>
      <diagonal/>
    </border>
    <border>
      <left style="medium">
        <color auto="1"/>
      </left>
      <right style="medium">
        <color theme="2"/>
      </right>
      <top/>
      <bottom style="medium">
        <color theme="2"/>
      </bottom>
      <diagonal/>
    </border>
    <border>
      <left style="medium">
        <color theme="2"/>
      </left>
      <right style="medium">
        <color auto="1"/>
      </right>
      <top/>
      <bottom style="medium">
        <color theme="2"/>
      </bottom>
      <diagonal/>
    </border>
    <border>
      <left style="medium">
        <color auto="1"/>
      </left>
      <right style="medium">
        <color theme="2"/>
      </right>
      <top style="medium">
        <color theme="2"/>
      </top>
      <bottom/>
      <diagonal/>
    </border>
    <border>
      <left style="medium">
        <color theme="2"/>
      </left>
      <right style="medium">
        <color auto="1"/>
      </right>
      <top style="medium">
        <color theme="2"/>
      </top>
      <bottom/>
      <diagonal/>
    </border>
    <border>
      <left style="medium">
        <color auto="1"/>
      </left>
      <right style="medium">
        <color theme="2"/>
      </right>
      <top style="medium">
        <color auto="1"/>
      </top>
      <bottom style="medium">
        <color auto="1"/>
      </bottom>
      <diagonal/>
    </border>
    <border>
      <left style="medium">
        <color theme="2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9">
    <xf numFmtId="0" fontId="0" fillId="0" borderId="0" xfId="0"/>
    <xf numFmtId="0" fontId="2" fillId="2" borderId="0" xfId="0" applyFont="1" applyFill="1" applyBorder="1" applyAlignment="1">
      <alignment horizontal="center"/>
    </xf>
    <xf numFmtId="0" fontId="0" fillId="2" borderId="0" xfId="0" applyFill="1"/>
    <xf numFmtId="0" fontId="5" fillId="0" borderId="7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3" fontId="5" fillId="0" borderId="10" xfId="1" applyFont="1" applyBorder="1" applyAlignment="1">
      <alignment horizontal="right"/>
    </xf>
    <xf numFmtId="9" fontId="5" fillId="0" borderId="13" xfId="2" applyFont="1" applyBorder="1" applyAlignment="1">
      <alignment horizontal="right"/>
    </xf>
    <xf numFmtId="0" fontId="0" fillId="2" borderId="0" xfId="0" applyFont="1" applyFill="1"/>
    <xf numFmtId="0" fontId="5" fillId="0" borderId="1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5" fillId="4" borderId="10" xfId="0" applyFont="1" applyFill="1" applyBorder="1" applyAlignment="1">
      <alignment horizontal="right"/>
    </xf>
    <xf numFmtId="4" fontId="5" fillId="4" borderId="10" xfId="0" applyNumberFormat="1" applyFont="1" applyFill="1" applyBorder="1" applyAlignment="1">
      <alignment horizontal="right"/>
    </xf>
    <xf numFmtId="43" fontId="5" fillId="4" borderId="10" xfId="1" applyFont="1" applyFill="1" applyBorder="1" applyAlignment="1">
      <alignment horizontal="right"/>
    </xf>
    <xf numFmtId="0" fontId="5" fillId="4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43" fontId="6" fillId="2" borderId="7" xfId="0" applyNumberFormat="1" applyFont="1" applyFill="1" applyBorder="1" applyAlignment="1">
      <alignment horizontal="right" vertical="center"/>
    </xf>
    <xf numFmtId="0" fontId="5" fillId="4" borderId="1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3" fontId="6" fillId="2" borderId="10" xfId="0" applyNumberFormat="1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center" vertical="center"/>
    </xf>
    <xf numFmtId="10" fontId="6" fillId="4" borderId="10" xfId="2" applyNumberFormat="1" applyFont="1" applyFill="1" applyBorder="1" applyAlignment="1">
      <alignment horizontal="right" vertical="center"/>
    </xf>
    <xf numFmtId="10" fontId="6" fillId="2" borderId="10" xfId="2" applyNumberFormat="1" applyFont="1" applyFill="1" applyBorder="1" applyAlignment="1">
      <alignment horizontal="right" vertical="center"/>
    </xf>
    <xf numFmtId="43" fontId="6" fillId="4" borderId="10" xfId="0" applyNumberFormat="1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center" vertical="center"/>
    </xf>
    <xf numFmtId="43" fontId="6" fillId="2" borderId="17" xfId="0" applyNumberFormat="1" applyFont="1" applyFill="1" applyBorder="1" applyAlignment="1">
      <alignment horizontal="right" vertical="center"/>
    </xf>
    <xf numFmtId="0" fontId="7" fillId="4" borderId="18" xfId="0" applyFont="1" applyFill="1" applyBorder="1" applyAlignment="1">
      <alignment horizontal="center" vertical="center"/>
    </xf>
    <xf numFmtId="43" fontId="7" fillId="4" borderId="19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44" fontId="5" fillId="0" borderId="24" xfId="3" applyFont="1" applyBorder="1"/>
    <xf numFmtId="44" fontId="5" fillId="4" borderId="24" xfId="3" applyFont="1" applyFill="1" applyBorder="1"/>
    <xf numFmtId="10" fontId="6" fillId="4" borderId="15" xfId="0" applyNumberFormat="1" applyFont="1" applyFill="1" applyBorder="1" applyAlignment="1">
      <alignment horizontal="right" vertical="center"/>
    </xf>
    <xf numFmtId="43" fontId="6" fillId="2" borderId="0" xfId="0" applyNumberFormat="1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/>
    </xf>
    <xf numFmtId="44" fontId="5" fillId="2" borderId="0" xfId="3" applyFont="1" applyFill="1" applyBorder="1" applyAlignment="1">
      <alignment horizontal="center"/>
    </xf>
    <xf numFmtId="44" fontId="5" fillId="2" borderId="0" xfId="3" applyFont="1" applyFill="1" applyBorder="1"/>
    <xf numFmtId="44" fontId="6" fillId="0" borderId="1" xfId="3" applyFont="1" applyBorder="1" applyAlignment="1">
      <alignment horizontal="left"/>
    </xf>
    <xf numFmtId="44" fontId="6" fillId="4" borderId="1" xfId="3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44" fontId="6" fillId="4" borderId="1" xfId="3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44" fontId="6" fillId="0" borderId="1" xfId="3" applyFont="1" applyBorder="1" applyAlignment="1">
      <alignment horizontal="left"/>
    </xf>
    <xf numFmtId="44" fontId="5" fillId="0" borderId="1" xfId="3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44" fontId="5" fillId="2" borderId="26" xfId="3" applyFont="1" applyFill="1" applyBorder="1" applyAlignment="1">
      <alignment horizontal="center"/>
    </xf>
    <xf numFmtId="44" fontId="5" fillId="2" borderId="27" xfId="3" applyFont="1" applyFill="1" applyBorder="1"/>
    <xf numFmtId="0" fontId="5" fillId="2" borderId="1" xfId="0" applyFont="1" applyFill="1" applyBorder="1" applyAlignment="1">
      <alignment horizontal="center"/>
    </xf>
    <xf numFmtId="44" fontId="6" fillId="2" borderId="1" xfId="3" applyFont="1" applyFill="1" applyBorder="1" applyAlignment="1">
      <alignment horizontal="left"/>
    </xf>
    <xf numFmtId="44" fontId="5" fillId="2" borderId="24" xfId="3" applyFont="1" applyFill="1" applyBorder="1"/>
    <xf numFmtId="44" fontId="5" fillId="4" borderId="1" xfId="3" applyFont="1" applyFill="1" applyBorder="1" applyAlignment="1">
      <alignment horizontal="left"/>
    </xf>
    <xf numFmtId="44" fontId="5" fillId="2" borderId="1" xfId="3" applyFont="1" applyFill="1" applyBorder="1" applyAlignment="1">
      <alignment horizontal="left"/>
    </xf>
    <xf numFmtId="0" fontId="5" fillId="4" borderId="2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4" fontId="6" fillId="4" borderId="1" xfId="3" applyFont="1" applyFill="1" applyBorder="1" applyAlignment="1">
      <alignment horizontal="left"/>
    </xf>
    <xf numFmtId="0" fontId="5" fillId="2" borderId="2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4" fontId="6" fillId="2" borderId="1" xfId="3" applyFont="1" applyFill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6" fillId="0" borderId="1" xfId="3" applyFont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4" fillId="3" borderId="2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3" borderId="2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44" fontId="5" fillId="2" borderId="26" xfId="3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44" fontId="6" fillId="2" borderId="0" xfId="0" applyNumberFormat="1" applyFont="1" applyFill="1" applyAlignment="1">
      <alignment horizontal="center"/>
    </xf>
    <xf numFmtId="4" fontId="0" fillId="0" borderId="0" xfId="0" applyNumberFormat="1"/>
  </cellXfs>
  <cellStyles count="58">
    <cellStyle name="Comma" xfId="1" builtinId="3"/>
    <cellStyle name="Currency" xfId="3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7"/>
  <sheetViews>
    <sheetView tabSelected="1" view="pageLayout" topLeftCell="A4" zoomScale="130" zoomScalePageLayoutView="130" workbookViewId="0">
      <selection activeCell="F8" sqref="F8"/>
    </sheetView>
  </sheetViews>
  <sheetFormatPr defaultColWidth="9.140625" defaultRowHeight="15" x14ac:dyDescent="0.25"/>
  <cols>
    <col min="3" max="3" width="10" customWidth="1"/>
    <col min="4" max="4" width="16.28515625" customWidth="1"/>
    <col min="9" max="9" width="13.140625" customWidth="1"/>
    <col min="10" max="10" width="8.140625" customWidth="1"/>
    <col min="11" max="11" width="37.42578125" bestFit="1" customWidth="1"/>
    <col min="12" max="12" width="20.85546875" customWidth="1"/>
    <col min="13" max="13" width="0" hidden="1" customWidth="1"/>
  </cols>
  <sheetData>
    <row r="1" spans="1:12" ht="15.75" thickBot="1" x14ac:dyDescent="0.3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 thickBot="1" x14ac:dyDescent="0.3">
      <c r="A3" s="85" t="s">
        <v>24</v>
      </c>
      <c r="B3" s="86"/>
      <c r="C3" s="86"/>
      <c r="D3" s="3" t="s">
        <v>44</v>
      </c>
      <c r="E3" s="8"/>
      <c r="F3" s="8"/>
      <c r="G3" s="8"/>
      <c r="H3" s="8"/>
      <c r="I3" s="8"/>
      <c r="J3" s="8"/>
      <c r="K3" s="8"/>
      <c r="L3" s="8"/>
    </row>
    <row r="4" spans="1:12" ht="15.75" thickBot="1" x14ac:dyDescent="0.3">
      <c r="A4" s="73" t="s">
        <v>19</v>
      </c>
      <c r="B4" s="74"/>
      <c r="C4" s="74"/>
      <c r="D4" s="12" t="s">
        <v>45</v>
      </c>
      <c r="E4" s="8"/>
      <c r="F4" s="8"/>
      <c r="G4" s="8"/>
      <c r="H4" s="8"/>
      <c r="I4" s="8"/>
      <c r="J4" s="8"/>
      <c r="K4" s="8"/>
      <c r="L4" s="8"/>
    </row>
    <row r="5" spans="1:12" ht="15.75" thickBot="1" x14ac:dyDescent="0.3">
      <c r="A5" s="75" t="s">
        <v>1</v>
      </c>
      <c r="B5" s="76"/>
      <c r="C5" s="76"/>
      <c r="D5" s="4" t="s">
        <v>46</v>
      </c>
      <c r="E5" s="8"/>
      <c r="F5" s="8"/>
      <c r="G5" s="8"/>
      <c r="H5" s="8"/>
      <c r="I5" s="8"/>
      <c r="J5" s="8"/>
      <c r="K5" s="8"/>
      <c r="L5" s="8"/>
    </row>
    <row r="6" spans="1:12" ht="15.75" thickBot="1" x14ac:dyDescent="0.3">
      <c r="A6" s="73" t="s">
        <v>38</v>
      </c>
      <c r="B6" s="74"/>
      <c r="C6" s="74"/>
      <c r="D6" s="88">
        <v>259551.6</v>
      </c>
      <c r="E6" s="8"/>
      <c r="F6" s="8"/>
      <c r="G6" s="8"/>
      <c r="H6" s="8"/>
      <c r="I6" s="8"/>
      <c r="J6" s="8"/>
      <c r="K6" s="8"/>
      <c r="L6" s="8"/>
    </row>
    <row r="7" spans="1:12" ht="15.75" thickBot="1" x14ac:dyDescent="0.3">
      <c r="A7" s="75" t="s">
        <v>18</v>
      </c>
      <c r="B7" s="76"/>
      <c r="C7" s="76"/>
      <c r="D7" s="5">
        <v>58.1</v>
      </c>
      <c r="E7" s="8"/>
      <c r="F7" s="8"/>
      <c r="G7" s="8"/>
      <c r="H7" s="8"/>
      <c r="I7" s="8"/>
      <c r="J7" s="8"/>
      <c r="K7" s="8"/>
      <c r="L7" s="8"/>
    </row>
    <row r="8" spans="1:12" ht="15.75" thickBot="1" x14ac:dyDescent="0.3">
      <c r="A8" s="73" t="s">
        <v>4</v>
      </c>
      <c r="B8" s="74"/>
      <c r="C8" s="74"/>
      <c r="D8" s="14">
        <f>+D6*0.1</f>
        <v>25955.160000000003</v>
      </c>
      <c r="E8" s="8"/>
      <c r="F8" s="8"/>
      <c r="G8" s="8"/>
      <c r="H8" s="8"/>
      <c r="I8" s="8"/>
      <c r="J8" s="8"/>
      <c r="K8" s="8"/>
      <c r="L8" s="8"/>
    </row>
    <row r="9" spans="1:12" ht="15.75" thickBot="1" x14ac:dyDescent="0.3">
      <c r="A9" s="75" t="s">
        <v>2</v>
      </c>
      <c r="B9" s="76"/>
      <c r="C9" s="76"/>
      <c r="D9" s="6">
        <f>+D6*0.3</f>
        <v>77865.48</v>
      </c>
      <c r="E9" s="8"/>
      <c r="F9" s="8"/>
      <c r="G9" s="8"/>
      <c r="H9" s="8"/>
      <c r="I9" s="8"/>
      <c r="J9" s="8"/>
      <c r="K9" s="8"/>
      <c r="L9" s="8"/>
    </row>
    <row r="10" spans="1:12" ht="15.75" thickBot="1" x14ac:dyDescent="0.3">
      <c r="A10" s="73" t="s">
        <v>3</v>
      </c>
      <c r="B10" s="74"/>
      <c r="C10" s="74"/>
      <c r="D10" s="13">
        <f>+D6-D8-D9</f>
        <v>155730.96000000002</v>
      </c>
      <c r="E10" s="8"/>
      <c r="F10" s="8"/>
      <c r="G10" s="8"/>
      <c r="H10" s="8"/>
      <c r="I10" s="8"/>
      <c r="J10" s="8"/>
      <c r="K10" s="8"/>
      <c r="L10" s="8"/>
    </row>
    <row r="11" spans="1:12" ht="15.75" thickBot="1" x14ac:dyDescent="0.3">
      <c r="A11" s="78" t="s">
        <v>39</v>
      </c>
      <c r="B11" s="79"/>
      <c r="C11" s="79"/>
      <c r="D11" s="7">
        <v>0.05</v>
      </c>
      <c r="E11" s="8"/>
      <c r="F11" s="8"/>
      <c r="G11" s="8"/>
      <c r="H11" s="8"/>
      <c r="I11" s="8"/>
      <c r="J11" s="8"/>
      <c r="K11" s="8"/>
      <c r="L11" s="8"/>
    </row>
    <row r="12" spans="1:12" ht="15.75" thickBot="1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x14ac:dyDescent="0.25">
      <c r="A13" s="80" t="s">
        <v>5</v>
      </c>
      <c r="B13" s="77"/>
      <c r="C13" s="77" t="s">
        <v>6</v>
      </c>
      <c r="D13" s="77"/>
      <c r="E13" s="77"/>
      <c r="F13" s="30" t="s">
        <v>8</v>
      </c>
      <c r="G13" s="77" t="s">
        <v>34</v>
      </c>
      <c r="H13" s="77"/>
      <c r="I13" s="77" t="s">
        <v>36</v>
      </c>
      <c r="J13" s="77"/>
      <c r="K13" s="30" t="s">
        <v>35</v>
      </c>
      <c r="L13" s="31" t="s">
        <v>37</v>
      </c>
    </row>
    <row r="14" spans="1:12" ht="14.1" customHeight="1" x14ac:dyDescent="0.25">
      <c r="A14" s="61" t="s">
        <v>16</v>
      </c>
      <c r="B14" s="62"/>
      <c r="C14" s="62" t="s">
        <v>9</v>
      </c>
      <c r="D14" s="62"/>
      <c r="E14" s="62"/>
      <c r="F14" s="47">
        <v>2020</v>
      </c>
      <c r="G14" s="63">
        <f>D8</f>
        <v>25955.160000000003</v>
      </c>
      <c r="H14" s="63"/>
      <c r="I14" s="63">
        <f>D6*0.3</f>
        <v>77865.48</v>
      </c>
      <c r="J14" s="63"/>
      <c r="K14" s="48">
        <f>+I14-G14</f>
        <v>51910.319999999992</v>
      </c>
      <c r="L14" s="59">
        <f t="shared" ref="L14:L68" si="0">+K14*$D$11/12</f>
        <v>216.29299999999998</v>
      </c>
    </row>
    <row r="15" spans="1:12" x14ac:dyDescent="0.25">
      <c r="A15" s="67">
        <v>1</v>
      </c>
      <c r="B15" s="68"/>
      <c r="C15" s="68" t="s">
        <v>40</v>
      </c>
      <c r="D15" s="68"/>
      <c r="E15" s="68"/>
      <c r="F15" s="9">
        <v>2021</v>
      </c>
      <c r="G15" s="69">
        <f>$D$9/$A$68</f>
        <v>1441.9533333333331</v>
      </c>
      <c r="H15" s="69"/>
      <c r="I15" s="69">
        <f>G15</f>
        <v>1441.9533333333331</v>
      </c>
      <c r="J15" s="69"/>
      <c r="K15" s="45">
        <f t="shared" ref="K15" si="1">K14+I15-G15</f>
        <v>51910.319999999992</v>
      </c>
      <c r="L15" s="60">
        <f t="shared" si="0"/>
        <v>216.29299999999998</v>
      </c>
    </row>
    <row r="16" spans="1:12" x14ac:dyDescent="0.25">
      <c r="A16" s="61">
        <f>A15+1</f>
        <v>2</v>
      </c>
      <c r="B16" s="62"/>
      <c r="C16" s="62" t="s">
        <v>21</v>
      </c>
      <c r="D16" s="62"/>
      <c r="E16" s="62"/>
      <c r="F16" s="15">
        <v>2021</v>
      </c>
      <c r="G16" s="63">
        <f t="shared" ref="G16:G68" si="2">$D$9/$A$68</f>
        <v>1441.9533333333331</v>
      </c>
      <c r="H16" s="63"/>
      <c r="I16" s="63">
        <v>673.75</v>
      </c>
      <c r="J16" s="63"/>
      <c r="K16" s="46">
        <f t="shared" ref="K16:K68" si="3">K15+I16-G16</f>
        <v>51142.116666666661</v>
      </c>
      <c r="L16" s="59">
        <f t="shared" si="0"/>
        <v>213.09215277777776</v>
      </c>
    </row>
    <row r="17" spans="1:12" x14ac:dyDescent="0.25">
      <c r="A17" s="67">
        <f t="shared" ref="A17:A68" si="4">A16+1</f>
        <v>3</v>
      </c>
      <c r="B17" s="68"/>
      <c r="C17" s="68" t="s">
        <v>11</v>
      </c>
      <c r="D17" s="68"/>
      <c r="E17" s="68"/>
      <c r="F17" s="9">
        <v>2021</v>
      </c>
      <c r="G17" s="69">
        <f t="shared" si="2"/>
        <v>1441.9533333333331</v>
      </c>
      <c r="H17" s="69"/>
      <c r="I17" s="69">
        <v>673.75</v>
      </c>
      <c r="J17" s="69"/>
      <c r="K17" s="45">
        <f t="shared" si="3"/>
        <v>50373.91333333333</v>
      </c>
      <c r="L17" s="51">
        <f t="shared" si="0"/>
        <v>209.89130555555553</v>
      </c>
    </row>
    <row r="18" spans="1:12" x14ac:dyDescent="0.25">
      <c r="A18" s="61">
        <f t="shared" si="4"/>
        <v>4</v>
      </c>
      <c r="B18" s="62"/>
      <c r="C18" s="62" t="s">
        <v>22</v>
      </c>
      <c r="D18" s="62"/>
      <c r="E18" s="62"/>
      <c r="F18" s="15">
        <v>2021</v>
      </c>
      <c r="G18" s="63">
        <f t="shared" si="2"/>
        <v>1441.9533333333331</v>
      </c>
      <c r="H18" s="63"/>
      <c r="I18" s="63">
        <v>673.75</v>
      </c>
      <c r="J18" s="63"/>
      <c r="K18" s="46">
        <f t="shared" si="3"/>
        <v>49605.71</v>
      </c>
      <c r="L18" s="59">
        <f t="shared" si="0"/>
        <v>206.69045833333334</v>
      </c>
    </row>
    <row r="19" spans="1:12" x14ac:dyDescent="0.25">
      <c r="A19" s="67">
        <f t="shared" si="4"/>
        <v>5</v>
      </c>
      <c r="B19" s="68"/>
      <c r="C19" s="68" t="s">
        <v>12</v>
      </c>
      <c r="D19" s="68"/>
      <c r="E19" s="68"/>
      <c r="F19" s="9">
        <v>2021</v>
      </c>
      <c r="G19" s="69">
        <f t="shared" si="2"/>
        <v>1441.9533333333331</v>
      </c>
      <c r="H19" s="69"/>
      <c r="I19" s="69">
        <v>673.75</v>
      </c>
      <c r="J19" s="69"/>
      <c r="K19" s="45">
        <f t="shared" si="3"/>
        <v>48837.506666666668</v>
      </c>
      <c r="L19" s="32">
        <f t="shared" ref="L19" si="5">+K19*$D$11/12</f>
        <v>203.48961111111112</v>
      </c>
    </row>
    <row r="20" spans="1:12" x14ac:dyDescent="0.25">
      <c r="A20" s="61">
        <f t="shared" si="4"/>
        <v>6</v>
      </c>
      <c r="B20" s="62"/>
      <c r="C20" s="62" t="s">
        <v>41</v>
      </c>
      <c r="D20" s="62"/>
      <c r="E20" s="62"/>
      <c r="F20" s="15">
        <v>2021</v>
      </c>
      <c r="G20" s="63">
        <f t="shared" si="2"/>
        <v>1441.9533333333331</v>
      </c>
      <c r="H20" s="63"/>
      <c r="I20" s="63">
        <v>673.75</v>
      </c>
      <c r="J20" s="63"/>
      <c r="K20" s="46">
        <f t="shared" si="3"/>
        <v>48069.303333333337</v>
      </c>
      <c r="L20" s="33">
        <f t="shared" si="0"/>
        <v>200.28876388888889</v>
      </c>
    </row>
    <row r="21" spans="1:12" x14ac:dyDescent="0.25">
      <c r="A21" s="67">
        <f t="shared" si="4"/>
        <v>7</v>
      </c>
      <c r="B21" s="68"/>
      <c r="C21" s="68" t="s">
        <v>14</v>
      </c>
      <c r="D21" s="68"/>
      <c r="E21" s="68"/>
      <c r="F21" s="9">
        <v>2021</v>
      </c>
      <c r="G21" s="69">
        <f t="shared" si="2"/>
        <v>1441.9533333333331</v>
      </c>
      <c r="H21" s="69"/>
      <c r="I21" s="69">
        <v>673.75</v>
      </c>
      <c r="J21" s="69"/>
      <c r="K21" s="45">
        <f t="shared" si="3"/>
        <v>47301.100000000006</v>
      </c>
      <c r="L21" s="32">
        <f t="shared" si="0"/>
        <v>197.0879166666667</v>
      </c>
    </row>
    <row r="22" spans="1:12" x14ac:dyDescent="0.25">
      <c r="A22" s="61">
        <f t="shared" si="4"/>
        <v>8</v>
      </c>
      <c r="B22" s="62"/>
      <c r="C22" s="62" t="s">
        <v>42</v>
      </c>
      <c r="D22" s="62"/>
      <c r="E22" s="62"/>
      <c r="F22" s="15">
        <v>2021</v>
      </c>
      <c r="G22" s="63">
        <f t="shared" si="2"/>
        <v>1441.9533333333331</v>
      </c>
      <c r="H22" s="63"/>
      <c r="I22" s="63">
        <v>673.75</v>
      </c>
      <c r="J22" s="63"/>
      <c r="K22" s="46">
        <f t="shared" si="3"/>
        <v>46532.896666666675</v>
      </c>
      <c r="L22" s="33">
        <f t="shared" si="0"/>
        <v>193.88706944444448</v>
      </c>
    </row>
    <row r="23" spans="1:12" x14ac:dyDescent="0.25">
      <c r="A23" s="67">
        <f t="shared" si="4"/>
        <v>9</v>
      </c>
      <c r="B23" s="68"/>
      <c r="C23" s="68" t="s">
        <v>17</v>
      </c>
      <c r="D23" s="68"/>
      <c r="E23" s="68"/>
      <c r="F23" s="9">
        <v>2021</v>
      </c>
      <c r="G23" s="69">
        <f t="shared" si="2"/>
        <v>1441.9533333333331</v>
      </c>
      <c r="H23" s="69"/>
      <c r="I23" s="69">
        <v>673.75</v>
      </c>
      <c r="J23" s="69"/>
      <c r="K23" s="45">
        <f t="shared" si="3"/>
        <v>45764.693333333344</v>
      </c>
      <c r="L23" s="32">
        <f t="shared" si="0"/>
        <v>190.68622222222226</v>
      </c>
    </row>
    <row r="24" spans="1:12" x14ac:dyDescent="0.25">
      <c r="A24" s="61">
        <f t="shared" si="4"/>
        <v>10</v>
      </c>
      <c r="B24" s="62"/>
      <c r="C24" s="62" t="s">
        <v>20</v>
      </c>
      <c r="D24" s="62"/>
      <c r="E24" s="62"/>
      <c r="F24" s="15">
        <v>2022</v>
      </c>
      <c r="G24" s="63">
        <f t="shared" si="2"/>
        <v>1441.9533333333331</v>
      </c>
      <c r="H24" s="63"/>
      <c r="I24" s="63">
        <v>673.75</v>
      </c>
      <c r="J24" s="63"/>
      <c r="K24" s="46">
        <f t="shared" si="3"/>
        <v>44996.490000000013</v>
      </c>
      <c r="L24" s="33">
        <f t="shared" si="0"/>
        <v>187.48537500000006</v>
      </c>
    </row>
    <row r="25" spans="1:12" x14ac:dyDescent="0.25">
      <c r="A25" s="67">
        <f t="shared" si="4"/>
        <v>11</v>
      </c>
      <c r="B25" s="68"/>
      <c r="C25" s="68" t="s">
        <v>7</v>
      </c>
      <c r="D25" s="68"/>
      <c r="E25" s="68"/>
      <c r="F25" s="9">
        <v>2022</v>
      </c>
      <c r="G25" s="69">
        <f t="shared" si="2"/>
        <v>1441.9533333333331</v>
      </c>
      <c r="H25" s="69"/>
      <c r="I25" s="69">
        <v>673.75</v>
      </c>
      <c r="J25" s="69"/>
      <c r="K25" s="45">
        <f t="shared" si="3"/>
        <v>44228.286666666681</v>
      </c>
      <c r="L25" s="32">
        <f t="shared" si="0"/>
        <v>184.28452777777784</v>
      </c>
    </row>
    <row r="26" spans="1:12" x14ac:dyDescent="0.25">
      <c r="A26" s="61">
        <f t="shared" si="4"/>
        <v>12</v>
      </c>
      <c r="B26" s="62"/>
      <c r="C26" s="62" t="s">
        <v>9</v>
      </c>
      <c r="D26" s="62"/>
      <c r="E26" s="62"/>
      <c r="F26" s="15">
        <v>2022</v>
      </c>
      <c r="G26" s="63">
        <f t="shared" si="2"/>
        <v>1441.9533333333331</v>
      </c>
      <c r="H26" s="63"/>
      <c r="I26" s="63">
        <v>673.75</v>
      </c>
      <c r="J26" s="63"/>
      <c r="K26" s="46">
        <f t="shared" si="3"/>
        <v>43460.08333333335</v>
      </c>
      <c r="L26" s="33">
        <f t="shared" si="0"/>
        <v>181.08368055555562</v>
      </c>
    </row>
    <row r="27" spans="1:12" x14ac:dyDescent="0.25">
      <c r="A27" s="67">
        <f t="shared" si="4"/>
        <v>13</v>
      </c>
      <c r="B27" s="68"/>
      <c r="C27" s="68" t="s">
        <v>10</v>
      </c>
      <c r="D27" s="68"/>
      <c r="E27" s="68"/>
      <c r="F27" s="9">
        <v>2022</v>
      </c>
      <c r="G27" s="69">
        <f t="shared" si="2"/>
        <v>1441.9533333333331</v>
      </c>
      <c r="H27" s="69"/>
      <c r="I27" s="69">
        <v>673.75</v>
      </c>
      <c r="J27" s="69"/>
      <c r="K27" s="45">
        <f t="shared" si="3"/>
        <v>42691.880000000019</v>
      </c>
      <c r="L27" s="32">
        <f t="shared" si="0"/>
        <v>177.88283333333342</v>
      </c>
    </row>
    <row r="28" spans="1:12" x14ac:dyDescent="0.25">
      <c r="A28" s="61">
        <f t="shared" si="4"/>
        <v>14</v>
      </c>
      <c r="B28" s="62"/>
      <c r="C28" s="62" t="s">
        <v>21</v>
      </c>
      <c r="D28" s="62"/>
      <c r="E28" s="62"/>
      <c r="F28" s="15">
        <v>2022</v>
      </c>
      <c r="G28" s="63">
        <f t="shared" si="2"/>
        <v>1441.9533333333331</v>
      </c>
      <c r="H28" s="63"/>
      <c r="I28" s="63">
        <v>673.75</v>
      </c>
      <c r="J28" s="63"/>
      <c r="K28" s="46">
        <f t="shared" si="3"/>
        <v>41923.676666666688</v>
      </c>
      <c r="L28" s="33">
        <f t="shared" si="0"/>
        <v>174.6819861111112</v>
      </c>
    </row>
    <row r="29" spans="1:12" x14ac:dyDescent="0.25">
      <c r="A29" s="67">
        <f t="shared" si="4"/>
        <v>15</v>
      </c>
      <c r="B29" s="68"/>
      <c r="C29" s="68" t="s">
        <v>11</v>
      </c>
      <c r="D29" s="68"/>
      <c r="E29" s="68"/>
      <c r="F29" s="9">
        <v>2022</v>
      </c>
      <c r="G29" s="69">
        <f t="shared" si="2"/>
        <v>1441.9533333333331</v>
      </c>
      <c r="H29" s="69"/>
      <c r="I29" s="69">
        <v>673.75</v>
      </c>
      <c r="J29" s="69"/>
      <c r="K29" s="45">
        <f t="shared" si="3"/>
        <v>41155.473333333357</v>
      </c>
      <c r="L29" s="32">
        <f t="shared" si="0"/>
        <v>171.48113888888898</v>
      </c>
    </row>
    <row r="30" spans="1:12" x14ac:dyDescent="0.25">
      <c r="A30" s="61">
        <f t="shared" si="4"/>
        <v>16</v>
      </c>
      <c r="B30" s="62"/>
      <c r="C30" s="62" t="s">
        <v>22</v>
      </c>
      <c r="D30" s="62"/>
      <c r="E30" s="62"/>
      <c r="F30" s="15">
        <v>2022</v>
      </c>
      <c r="G30" s="63">
        <f t="shared" si="2"/>
        <v>1441.9533333333331</v>
      </c>
      <c r="H30" s="63"/>
      <c r="I30" s="63">
        <v>673.75</v>
      </c>
      <c r="J30" s="63"/>
      <c r="K30" s="46">
        <f t="shared" si="3"/>
        <v>40387.270000000026</v>
      </c>
      <c r="L30" s="33">
        <f t="shared" si="0"/>
        <v>168.28029166666678</v>
      </c>
    </row>
    <row r="31" spans="1:12" x14ac:dyDescent="0.25">
      <c r="A31" s="67">
        <f t="shared" si="4"/>
        <v>17</v>
      </c>
      <c r="B31" s="68"/>
      <c r="C31" s="68" t="s">
        <v>12</v>
      </c>
      <c r="D31" s="68"/>
      <c r="E31" s="68"/>
      <c r="F31" s="9">
        <v>2022</v>
      </c>
      <c r="G31" s="69">
        <f t="shared" si="2"/>
        <v>1441.9533333333331</v>
      </c>
      <c r="H31" s="69"/>
      <c r="I31" s="69">
        <v>673.75</v>
      </c>
      <c r="J31" s="69"/>
      <c r="K31" s="45">
        <f t="shared" si="3"/>
        <v>39619.066666666695</v>
      </c>
      <c r="L31" s="32">
        <f t="shared" si="0"/>
        <v>165.07944444444456</v>
      </c>
    </row>
    <row r="32" spans="1:12" x14ac:dyDescent="0.25">
      <c r="A32" s="61">
        <f t="shared" si="4"/>
        <v>18</v>
      </c>
      <c r="B32" s="62"/>
      <c r="C32" s="62" t="s">
        <v>13</v>
      </c>
      <c r="D32" s="62"/>
      <c r="E32" s="62"/>
      <c r="F32" s="15">
        <v>2022</v>
      </c>
      <c r="G32" s="63">
        <f t="shared" si="2"/>
        <v>1441.9533333333331</v>
      </c>
      <c r="H32" s="63"/>
      <c r="I32" s="63">
        <v>673.75</v>
      </c>
      <c r="J32" s="63"/>
      <c r="K32" s="46">
        <f t="shared" si="3"/>
        <v>38850.863333333364</v>
      </c>
      <c r="L32" s="33">
        <f t="shared" si="0"/>
        <v>161.87859722222234</v>
      </c>
    </row>
    <row r="33" spans="1:12" x14ac:dyDescent="0.25">
      <c r="A33" s="67">
        <f t="shared" si="4"/>
        <v>19</v>
      </c>
      <c r="B33" s="68"/>
      <c r="C33" s="68" t="s">
        <v>14</v>
      </c>
      <c r="D33" s="68"/>
      <c r="E33" s="68"/>
      <c r="F33" s="9">
        <v>2022</v>
      </c>
      <c r="G33" s="69">
        <f t="shared" si="2"/>
        <v>1441.9533333333331</v>
      </c>
      <c r="H33" s="69"/>
      <c r="I33" s="69">
        <v>673.75</v>
      </c>
      <c r="J33" s="69"/>
      <c r="K33" s="45">
        <f t="shared" si="3"/>
        <v>38082.660000000033</v>
      </c>
      <c r="L33" s="32">
        <f t="shared" si="0"/>
        <v>158.67775000000015</v>
      </c>
    </row>
    <row r="34" spans="1:12" x14ac:dyDescent="0.25">
      <c r="A34" s="61">
        <f t="shared" si="4"/>
        <v>20</v>
      </c>
      <c r="B34" s="62"/>
      <c r="C34" s="62" t="s">
        <v>15</v>
      </c>
      <c r="D34" s="62"/>
      <c r="E34" s="62"/>
      <c r="F34" s="36">
        <v>2022</v>
      </c>
      <c r="G34" s="63">
        <f t="shared" si="2"/>
        <v>1441.9533333333331</v>
      </c>
      <c r="H34" s="63"/>
      <c r="I34" s="63">
        <v>673.75</v>
      </c>
      <c r="J34" s="63"/>
      <c r="K34" s="46">
        <f t="shared" si="3"/>
        <v>37314.456666666701</v>
      </c>
      <c r="L34" s="33">
        <f t="shared" si="0"/>
        <v>155.47690277777792</v>
      </c>
    </row>
    <row r="35" spans="1:12" x14ac:dyDescent="0.25">
      <c r="A35" s="67">
        <f t="shared" si="4"/>
        <v>21</v>
      </c>
      <c r="B35" s="68"/>
      <c r="C35" s="68" t="s">
        <v>17</v>
      </c>
      <c r="D35" s="68"/>
      <c r="E35" s="68"/>
      <c r="F35" s="37">
        <v>2022</v>
      </c>
      <c r="G35" s="69">
        <f t="shared" si="2"/>
        <v>1441.9533333333331</v>
      </c>
      <c r="H35" s="69"/>
      <c r="I35" s="69">
        <v>673.75</v>
      </c>
      <c r="J35" s="69"/>
      <c r="K35" s="45">
        <f t="shared" si="3"/>
        <v>36546.25333333337</v>
      </c>
      <c r="L35" s="32">
        <f t="shared" si="0"/>
        <v>152.2760555555557</v>
      </c>
    </row>
    <row r="36" spans="1:12" x14ac:dyDescent="0.25">
      <c r="A36" s="61">
        <f t="shared" si="4"/>
        <v>22</v>
      </c>
      <c r="B36" s="62"/>
      <c r="C36" s="62" t="s">
        <v>20</v>
      </c>
      <c r="D36" s="62"/>
      <c r="E36" s="62"/>
      <c r="F36" s="36">
        <v>2023</v>
      </c>
      <c r="G36" s="63">
        <f t="shared" si="2"/>
        <v>1441.9533333333331</v>
      </c>
      <c r="H36" s="63"/>
      <c r="I36" s="63">
        <v>673.75</v>
      </c>
      <c r="J36" s="63"/>
      <c r="K36" s="46">
        <f t="shared" si="3"/>
        <v>35778.050000000039</v>
      </c>
      <c r="L36" s="33">
        <f t="shared" si="0"/>
        <v>149.07520833333351</v>
      </c>
    </row>
    <row r="37" spans="1:12" x14ac:dyDescent="0.25">
      <c r="A37" s="67">
        <f t="shared" si="4"/>
        <v>23</v>
      </c>
      <c r="B37" s="68"/>
      <c r="C37" s="68" t="s">
        <v>7</v>
      </c>
      <c r="D37" s="68"/>
      <c r="E37" s="68"/>
      <c r="F37" s="37">
        <v>2023</v>
      </c>
      <c r="G37" s="69">
        <f t="shared" si="2"/>
        <v>1441.9533333333331</v>
      </c>
      <c r="H37" s="69"/>
      <c r="I37" s="69">
        <v>673.75</v>
      </c>
      <c r="J37" s="69"/>
      <c r="K37" s="45">
        <f t="shared" si="3"/>
        <v>35009.846666666708</v>
      </c>
      <c r="L37" s="32">
        <f t="shared" si="0"/>
        <v>145.87436111111128</v>
      </c>
    </row>
    <row r="38" spans="1:12" x14ac:dyDescent="0.25">
      <c r="A38" s="61">
        <f t="shared" si="4"/>
        <v>24</v>
      </c>
      <c r="B38" s="62"/>
      <c r="C38" s="62" t="s">
        <v>9</v>
      </c>
      <c r="D38" s="62"/>
      <c r="E38" s="62"/>
      <c r="F38" s="36">
        <v>2023</v>
      </c>
      <c r="G38" s="63">
        <f t="shared" si="2"/>
        <v>1441.9533333333331</v>
      </c>
      <c r="H38" s="63"/>
      <c r="I38" s="63">
        <v>673.75</v>
      </c>
      <c r="J38" s="63"/>
      <c r="K38" s="46">
        <f t="shared" si="3"/>
        <v>34241.643333333377</v>
      </c>
      <c r="L38" s="33">
        <f t="shared" si="0"/>
        <v>142.67351388888906</v>
      </c>
    </row>
    <row r="39" spans="1:12" x14ac:dyDescent="0.25">
      <c r="A39" s="67">
        <f t="shared" si="4"/>
        <v>25</v>
      </c>
      <c r="B39" s="68"/>
      <c r="C39" s="68" t="s">
        <v>10</v>
      </c>
      <c r="D39" s="68"/>
      <c r="E39" s="68"/>
      <c r="F39" s="37">
        <v>2023</v>
      </c>
      <c r="G39" s="69">
        <f t="shared" si="2"/>
        <v>1441.9533333333331</v>
      </c>
      <c r="H39" s="69"/>
      <c r="I39" s="69">
        <v>673.75</v>
      </c>
      <c r="J39" s="69"/>
      <c r="K39" s="45">
        <f t="shared" si="3"/>
        <v>33473.440000000046</v>
      </c>
      <c r="L39" s="32">
        <f t="shared" si="0"/>
        <v>139.47266666666687</v>
      </c>
    </row>
    <row r="40" spans="1:12" x14ac:dyDescent="0.25">
      <c r="A40" s="61">
        <f t="shared" si="4"/>
        <v>26</v>
      </c>
      <c r="B40" s="62"/>
      <c r="C40" s="62" t="s">
        <v>21</v>
      </c>
      <c r="D40" s="62"/>
      <c r="E40" s="62"/>
      <c r="F40" s="36">
        <v>2023</v>
      </c>
      <c r="G40" s="63">
        <f t="shared" si="2"/>
        <v>1441.9533333333331</v>
      </c>
      <c r="H40" s="63"/>
      <c r="I40" s="63">
        <v>673.75</v>
      </c>
      <c r="J40" s="63"/>
      <c r="K40" s="46">
        <f t="shared" si="3"/>
        <v>32705.236666666711</v>
      </c>
      <c r="L40" s="33">
        <f t="shared" si="0"/>
        <v>136.27181944444465</v>
      </c>
    </row>
    <row r="41" spans="1:12" x14ac:dyDescent="0.25">
      <c r="A41" s="67">
        <f t="shared" si="4"/>
        <v>27</v>
      </c>
      <c r="B41" s="68"/>
      <c r="C41" s="68" t="s">
        <v>11</v>
      </c>
      <c r="D41" s="68"/>
      <c r="E41" s="68"/>
      <c r="F41" s="37">
        <v>2023</v>
      </c>
      <c r="G41" s="69">
        <f t="shared" si="2"/>
        <v>1441.9533333333331</v>
      </c>
      <c r="H41" s="69"/>
      <c r="I41" s="69">
        <v>673.75</v>
      </c>
      <c r="J41" s="69"/>
      <c r="K41" s="45">
        <f t="shared" si="3"/>
        <v>31937.033333333373</v>
      </c>
      <c r="L41" s="32">
        <f t="shared" si="0"/>
        <v>133.07097222222239</v>
      </c>
    </row>
    <row r="42" spans="1:12" x14ac:dyDescent="0.25">
      <c r="A42" s="61">
        <f t="shared" si="4"/>
        <v>28</v>
      </c>
      <c r="B42" s="62"/>
      <c r="C42" s="62" t="s">
        <v>22</v>
      </c>
      <c r="D42" s="62"/>
      <c r="E42" s="62"/>
      <c r="F42" s="39">
        <v>2023</v>
      </c>
      <c r="G42" s="63">
        <f t="shared" si="2"/>
        <v>1441.9533333333331</v>
      </c>
      <c r="H42" s="63"/>
      <c r="I42" s="63">
        <v>673.75</v>
      </c>
      <c r="J42" s="63"/>
      <c r="K42" s="46">
        <f t="shared" si="3"/>
        <v>31168.830000000038</v>
      </c>
      <c r="L42" s="33">
        <f t="shared" si="0"/>
        <v>129.87012500000017</v>
      </c>
    </row>
    <row r="43" spans="1:12" x14ac:dyDescent="0.25">
      <c r="A43" s="67">
        <f t="shared" si="4"/>
        <v>29</v>
      </c>
      <c r="B43" s="68"/>
      <c r="C43" s="68" t="s">
        <v>12</v>
      </c>
      <c r="D43" s="68"/>
      <c r="E43" s="68"/>
      <c r="F43" s="38">
        <v>2023</v>
      </c>
      <c r="G43" s="69">
        <f t="shared" si="2"/>
        <v>1441.9533333333331</v>
      </c>
      <c r="H43" s="69"/>
      <c r="I43" s="69">
        <v>673.75</v>
      </c>
      <c r="J43" s="69"/>
      <c r="K43" s="45">
        <f t="shared" si="3"/>
        <v>30400.626666666703</v>
      </c>
      <c r="L43" s="32">
        <f t="shared" si="0"/>
        <v>126.66927777777794</v>
      </c>
    </row>
    <row r="44" spans="1:12" x14ac:dyDescent="0.25">
      <c r="A44" s="61">
        <f t="shared" si="4"/>
        <v>30</v>
      </c>
      <c r="B44" s="62"/>
      <c r="C44" s="62" t="s">
        <v>13</v>
      </c>
      <c r="D44" s="62"/>
      <c r="E44" s="62"/>
      <c r="F44" s="39">
        <v>2023</v>
      </c>
      <c r="G44" s="63">
        <f t="shared" si="2"/>
        <v>1441.9533333333331</v>
      </c>
      <c r="H44" s="63"/>
      <c r="I44" s="63">
        <v>673.75</v>
      </c>
      <c r="J44" s="63"/>
      <c r="K44" s="46">
        <f t="shared" si="3"/>
        <v>29632.423333333369</v>
      </c>
      <c r="L44" s="33">
        <f t="shared" si="0"/>
        <v>123.46843055555571</v>
      </c>
    </row>
    <row r="45" spans="1:12" x14ac:dyDescent="0.25">
      <c r="A45" s="67">
        <f t="shared" si="4"/>
        <v>31</v>
      </c>
      <c r="B45" s="68"/>
      <c r="C45" s="68" t="s">
        <v>14</v>
      </c>
      <c r="D45" s="68"/>
      <c r="E45" s="68"/>
      <c r="F45" s="38">
        <v>2023</v>
      </c>
      <c r="G45" s="69">
        <f t="shared" si="2"/>
        <v>1441.9533333333331</v>
      </c>
      <c r="H45" s="69"/>
      <c r="I45" s="69">
        <v>673.75</v>
      </c>
      <c r="J45" s="69"/>
      <c r="K45" s="45">
        <f t="shared" si="3"/>
        <v>28864.220000000034</v>
      </c>
      <c r="L45" s="32">
        <f t="shared" si="0"/>
        <v>120.26758333333349</v>
      </c>
    </row>
    <row r="46" spans="1:12" x14ac:dyDescent="0.25">
      <c r="A46" s="61">
        <f t="shared" si="4"/>
        <v>32</v>
      </c>
      <c r="B46" s="62"/>
      <c r="C46" s="62" t="s">
        <v>15</v>
      </c>
      <c r="D46" s="62"/>
      <c r="E46" s="62"/>
      <c r="F46" s="39">
        <v>2023</v>
      </c>
      <c r="G46" s="63">
        <f t="shared" si="2"/>
        <v>1441.9533333333331</v>
      </c>
      <c r="H46" s="63"/>
      <c r="I46" s="63">
        <v>673.75</v>
      </c>
      <c r="J46" s="63"/>
      <c r="K46" s="46">
        <f t="shared" si="3"/>
        <v>28096.016666666699</v>
      </c>
      <c r="L46" s="33">
        <f t="shared" si="0"/>
        <v>117.06673611111125</v>
      </c>
    </row>
    <row r="47" spans="1:12" x14ac:dyDescent="0.25">
      <c r="A47" s="67">
        <f t="shared" si="4"/>
        <v>33</v>
      </c>
      <c r="B47" s="68"/>
      <c r="C47" s="68" t="s">
        <v>17</v>
      </c>
      <c r="D47" s="68"/>
      <c r="E47" s="68"/>
      <c r="F47" s="38">
        <v>2023</v>
      </c>
      <c r="G47" s="69">
        <f t="shared" si="2"/>
        <v>1441.9533333333331</v>
      </c>
      <c r="H47" s="69"/>
      <c r="I47" s="69">
        <v>673.75</v>
      </c>
      <c r="J47" s="69"/>
      <c r="K47" s="45">
        <f t="shared" si="3"/>
        <v>27327.813333333364</v>
      </c>
      <c r="L47" s="32">
        <f t="shared" si="0"/>
        <v>113.86588888888902</v>
      </c>
    </row>
    <row r="48" spans="1:12" x14ac:dyDescent="0.25">
      <c r="A48" s="61">
        <f t="shared" si="4"/>
        <v>34</v>
      </c>
      <c r="B48" s="62"/>
      <c r="C48" s="62" t="s">
        <v>20</v>
      </c>
      <c r="D48" s="62"/>
      <c r="E48" s="62"/>
      <c r="F48" s="39">
        <v>2024</v>
      </c>
      <c r="G48" s="63">
        <f t="shared" si="2"/>
        <v>1441.9533333333331</v>
      </c>
      <c r="H48" s="63"/>
      <c r="I48" s="63">
        <v>673.75</v>
      </c>
      <c r="J48" s="63"/>
      <c r="K48" s="46">
        <f t="shared" si="3"/>
        <v>26559.61000000003</v>
      </c>
      <c r="L48" s="33">
        <f t="shared" si="0"/>
        <v>110.6650416666668</v>
      </c>
    </row>
    <row r="49" spans="1:13" x14ac:dyDescent="0.25">
      <c r="A49" s="67">
        <f t="shared" si="4"/>
        <v>35</v>
      </c>
      <c r="B49" s="68"/>
      <c r="C49" s="68" t="s">
        <v>7</v>
      </c>
      <c r="D49" s="68"/>
      <c r="E49" s="68"/>
      <c r="F49" s="38">
        <v>2024</v>
      </c>
      <c r="G49" s="69">
        <f t="shared" si="2"/>
        <v>1441.9533333333331</v>
      </c>
      <c r="H49" s="69"/>
      <c r="I49" s="69">
        <v>673.75</v>
      </c>
      <c r="J49" s="69"/>
      <c r="K49" s="45">
        <f t="shared" si="3"/>
        <v>25791.406666666695</v>
      </c>
      <c r="L49" s="32">
        <f t="shared" si="0"/>
        <v>107.46419444444457</v>
      </c>
    </row>
    <row r="50" spans="1:13" x14ac:dyDescent="0.25">
      <c r="A50" s="61">
        <f t="shared" si="4"/>
        <v>36</v>
      </c>
      <c r="B50" s="62"/>
      <c r="C50" s="62" t="s">
        <v>9</v>
      </c>
      <c r="D50" s="62"/>
      <c r="E50" s="62"/>
      <c r="F50" s="39">
        <v>2024</v>
      </c>
      <c r="G50" s="63">
        <f t="shared" si="2"/>
        <v>1441.9533333333331</v>
      </c>
      <c r="H50" s="63"/>
      <c r="I50" s="63">
        <v>673.75</v>
      </c>
      <c r="J50" s="63"/>
      <c r="K50" s="46">
        <f t="shared" si="3"/>
        <v>25023.20333333336</v>
      </c>
      <c r="L50" s="33">
        <f t="shared" si="0"/>
        <v>104.26334722222235</v>
      </c>
    </row>
    <row r="51" spans="1:13" x14ac:dyDescent="0.25">
      <c r="A51" s="67">
        <f t="shared" si="4"/>
        <v>37</v>
      </c>
      <c r="B51" s="68"/>
      <c r="C51" s="68" t="s">
        <v>10</v>
      </c>
      <c r="D51" s="68"/>
      <c r="E51" s="68"/>
      <c r="F51" s="38">
        <v>2024</v>
      </c>
      <c r="G51" s="69">
        <f t="shared" si="2"/>
        <v>1441.9533333333331</v>
      </c>
      <c r="H51" s="69"/>
      <c r="I51" s="69">
        <v>673.75</v>
      </c>
      <c r="J51" s="69"/>
      <c r="K51" s="45">
        <f t="shared" si="3"/>
        <v>24255.000000000025</v>
      </c>
      <c r="L51" s="32">
        <f t="shared" si="0"/>
        <v>101.06250000000011</v>
      </c>
    </row>
    <row r="52" spans="1:13" x14ac:dyDescent="0.25">
      <c r="A52" s="61">
        <f t="shared" si="4"/>
        <v>38</v>
      </c>
      <c r="B52" s="62"/>
      <c r="C52" s="62" t="s">
        <v>21</v>
      </c>
      <c r="D52" s="62"/>
      <c r="E52" s="62"/>
      <c r="F52" s="39">
        <v>2024</v>
      </c>
      <c r="G52" s="63">
        <f t="shared" si="2"/>
        <v>1441.9533333333331</v>
      </c>
      <c r="H52" s="63"/>
      <c r="I52" s="63">
        <v>673.75</v>
      </c>
      <c r="J52" s="63"/>
      <c r="K52" s="46">
        <f t="shared" si="3"/>
        <v>23486.796666666691</v>
      </c>
      <c r="L52" s="33">
        <f t="shared" si="0"/>
        <v>97.861652777777877</v>
      </c>
    </row>
    <row r="53" spans="1:13" x14ac:dyDescent="0.25">
      <c r="A53" s="67">
        <f t="shared" si="4"/>
        <v>39</v>
      </c>
      <c r="B53" s="68"/>
      <c r="C53" s="68" t="s">
        <v>11</v>
      </c>
      <c r="D53" s="68"/>
      <c r="E53" s="68"/>
      <c r="F53" s="38">
        <v>2024</v>
      </c>
      <c r="G53" s="69">
        <f t="shared" si="2"/>
        <v>1441.9533333333331</v>
      </c>
      <c r="H53" s="69"/>
      <c r="I53" s="69">
        <v>673.75</v>
      </c>
      <c r="J53" s="69"/>
      <c r="K53" s="45">
        <f t="shared" si="3"/>
        <v>22718.593333333356</v>
      </c>
      <c r="L53" s="32">
        <f t="shared" si="0"/>
        <v>94.660805555555655</v>
      </c>
    </row>
    <row r="54" spans="1:13" x14ac:dyDescent="0.25">
      <c r="A54" s="61">
        <f t="shared" si="4"/>
        <v>40</v>
      </c>
      <c r="B54" s="62"/>
      <c r="C54" s="62" t="s">
        <v>22</v>
      </c>
      <c r="D54" s="62"/>
      <c r="E54" s="62"/>
      <c r="F54" s="39">
        <v>2024</v>
      </c>
      <c r="G54" s="63">
        <f t="shared" si="2"/>
        <v>1441.9533333333331</v>
      </c>
      <c r="H54" s="63"/>
      <c r="I54" s="63">
        <v>673.75</v>
      </c>
      <c r="J54" s="63"/>
      <c r="K54" s="46">
        <f t="shared" si="3"/>
        <v>21950.390000000021</v>
      </c>
      <c r="L54" s="33">
        <f t="shared" si="0"/>
        <v>91.459958333333418</v>
      </c>
    </row>
    <row r="55" spans="1:13" x14ac:dyDescent="0.25">
      <c r="A55" s="67">
        <f t="shared" si="4"/>
        <v>41</v>
      </c>
      <c r="B55" s="68"/>
      <c r="C55" s="68" t="s">
        <v>12</v>
      </c>
      <c r="D55" s="68"/>
      <c r="E55" s="68"/>
      <c r="F55" s="38">
        <v>2024</v>
      </c>
      <c r="G55" s="69">
        <f t="shared" si="2"/>
        <v>1441.9533333333331</v>
      </c>
      <c r="H55" s="69"/>
      <c r="I55" s="69">
        <v>673.75</v>
      </c>
      <c r="J55" s="69"/>
      <c r="K55" s="45">
        <f t="shared" si="3"/>
        <v>21182.186666666687</v>
      </c>
      <c r="L55" s="32">
        <f t="shared" si="0"/>
        <v>88.25911111111121</v>
      </c>
      <c r="M55" s="40"/>
    </row>
    <row r="56" spans="1:13" x14ac:dyDescent="0.25">
      <c r="A56" s="61">
        <f t="shared" si="4"/>
        <v>42</v>
      </c>
      <c r="B56" s="62"/>
      <c r="C56" s="62" t="s">
        <v>13</v>
      </c>
      <c r="D56" s="62"/>
      <c r="E56" s="62"/>
      <c r="F56" s="47">
        <v>2024</v>
      </c>
      <c r="G56" s="63">
        <f t="shared" si="2"/>
        <v>1441.9533333333331</v>
      </c>
      <c r="H56" s="63"/>
      <c r="I56" s="63">
        <v>673.75</v>
      </c>
      <c r="J56" s="63"/>
      <c r="K56" s="48">
        <f t="shared" si="3"/>
        <v>20413.983333333352</v>
      </c>
      <c r="L56" s="33">
        <f t="shared" si="0"/>
        <v>85.058263888888973</v>
      </c>
      <c r="M56" s="52"/>
    </row>
    <row r="57" spans="1:13" x14ac:dyDescent="0.25">
      <c r="A57" s="67">
        <f t="shared" si="4"/>
        <v>43</v>
      </c>
      <c r="B57" s="68"/>
      <c r="C57" s="68" t="s">
        <v>14</v>
      </c>
      <c r="D57" s="68"/>
      <c r="E57" s="68"/>
      <c r="F57" s="49">
        <v>2024</v>
      </c>
      <c r="G57" s="69">
        <f t="shared" si="2"/>
        <v>1441.9533333333331</v>
      </c>
      <c r="H57" s="69"/>
      <c r="I57" s="69">
        <v>673.75</v>
      </c>
      <c r="J57" s="69"/>
      <c r="K57" s="50">
        <f t="shared" si="3"/>
        <v>19645.780000000017</v>
      </c>
      <c r="L57" s="32">
        <f t="shared" si="0"/>
        <v>81.857416666666737</v>
      </c>
      <c r="M57" s="52"/>
    </row>
    <row r="58" spans="1:13" x14ac:dyDescent="0.25">
      <c r="A58" s="61">
        <f t="shared" si="4"/>
        <v>44</v>
      </c>
      <c r="B58" s="62"/>
      <c r="C58" s="62" t="s">
        <v>15</v>
      </c>
      <c r="D58" s="62"/>
      <c r="E58" s="62"/>
      <c r="F58" s="47">
        <v>2024</v>
      </c>
      <c r="G58" s="63">
        <f t="shared" si="2"/>
        <v>1441.9533333333331</v>
      </c>
      <c r="H58" s="63"/>
      <c r="I58" s="63">
        <v>673.75</v>
      </c>
      <c r="J58" s="63"/>
      <c r="K58" s="48">
        <f t="shared" si="3"/>
        <v>18877.576666666682</v>
      </c>
      <c r="L58" s="33">
        <f t="shared" si="0"/>
        <v>78.656569444444514</v>
      </c>
      <c r="M58" s="52"/>
    </row>
    <row r="59" spans="1:13" x14ac:dyDescent="0.25">
      <c r="A59" s="67">
        <f t="shared" si="4"/>
        <v>45</v>
      </c>
      <c r="B59" s="68"/>
      <c r="C59" s="68" t="s">
        <v>17</v>
      </c>
      <c r="D59" s="68"/>
      <c r="E59" s="68"/>
      <c r="F59" s="49">
        <v>2024</v>
      </c>
      <c r="G59" s="69">
        <f t="shared" si="2"/>
        <v>1441.9533333333331</v>
      </c>
      <c r="H59" s="69"/>
      <c r="I59" s="69">
        <v>673.75</v>
      </c>
      <c r="J59" s="69"/>
      <c r="K59" s="50">
        <f t="shared" si="3"/>
        <v>18109.373333333348</v>
      </c>
      <c r="L59" s="32">
        <f t="shared" si="0"/>
        <v>75.455722222222292</v>
      </c>
      <c r="M59" s="52"/>
    </row>
    <row r="60" spans="1:13" x14ac:dyDescent="0.25">
      <c r="A60" s="61">
        <f t="shared" si="4"/>
        <v>46</v>
      </c>
      <c r="B60" s="62"/>
      <c r="C60" s="62" t="s">
        <v>20</v>
      </c>
      <c r="D60" s="62"/>
      <c r="E60" s="62"/>
      <c r="F60" s="47">
        <v>2025</v>
      </c>
      <c r="G60" s="63">
        <f t="shared" si="2"/>
        <v>1441.9533333333331</v>
      </c>
      <c r="H60" s="63"/>
      <c r="I60" s="63">
        <v>673.75</v>
      </c>
      <c r="J60" s="63"/>
      <c r="K60" s="48">
        <f t="shared" si="3"/>
        <v>17341.170000000013</v>
      </c>
      <c r="L60" s="33">
        <f t="shared" si="0"/>
        <v>72.254875000000055</v>
      </c>
      <c r="M60" s="52"/>
    </row>
    <row r="61" spans="1:13" x14ac:dyDescent="0.25">
      <c r="A61" s="67">
        <f t="shared" si="4"/>
        <v>47</v>
      </c>
      <c r="B61" s="68"/>
      <c r="C61" s="68" t="s">
        <v>7</v>
      </c>
      <c r="D61" s="68"/>
      <c r="E61" s="68"/>
      <c r="F61" s="49">
        <v>2025</v>
      </c>
      <c r="G61" s="69">
        <f t="shared" si="2"/>
        <v>1441.9533333333331</v>
      </c>
      <c r="H61" s="69"/>
      <c r="I61" s="69">
        <v>673.75</v>
      </c>
      <c r="J61" s="69"/>
      <c r="K61" s="50">
        <f t="shared" si="3"/>
        <v>16572.966666666678</v>
      </c>
      <c r="L61" s="32">
        <f t="shared" si="0"/>
        <v>69.054027777777833</v>
      </c>
      <c r="M61" s="52"/>
    </row>
    <row r="62" spans="1:13" x14ac:dyDescent="0.25">
      <c r="A62" s="61">
        <f t="shared" si="4"/>
        <v>48</v>
      </c>
      <c r="B62" s="62"/>
      <c r="C62" s="62" t="s">
        <v>9</v>
      </c>
      <c r="D62" s="62"/>
      <c r="E62" s="62"/>
      <c r="F62" s="47">
        <v>2025</v>
      </c>
      <c r="G62" s="63">
        <f t="shared" si="2"/>
        <v>1441.9533333333331</v>
      </c>
      <c r="H62" s="63"/>
      <c r="I62" s="63">
        <v>673.75</v>
      </c>
      <c r="J62" s="63"/>
      <c r="K62" s="48">
        <f t="shared" si="3"/>
        <v>15804.763333333345</v>
      </c>
      <c r="L62" s="33">
        <f t="shared" si="0"/>
        <v>65.85318055555561</v>
      </c>
      <c r="M62" s="52"/>
    </row>
    <row r="63" spans="1:13" x14ac:dyDescent="0.25">
      <c r="A63" s="67">
        <f t="shared" si="4"/>
        <v>49</v>
      </c>
      <c r="B63" s="68"/>
      <c r="C63" s="68" t="s">
        <v>10</v>
      </c>
      <c r="D63" s="68"/>
      <c r="E63" s="68"/>
      <c r="F63" s="49">
        <v>2025</v>
      </c>
      <c r="G63" s="69">
        <f t="shared" si="2"/>
        <v>1441.9533333333331</v>
      </c>
      <c r="H63" s="69"/>
      <c r="I63" s="69">
        <v>673.75</v>
      </c>
      <c r="J63" s="69"/>
      <c r="K63" s="50">
        <f t="shared" si="3"/>
        <v>15036.56000000001</v>
      </c>
      <c r="L63" s="32">
        <f t="shared" si="0"/>
        <v>62.652333333333381</v>
      </c>
      <c r="M63" s="52"/>
    </row>
    <row r="64" spans="1:13" x14ac:dyDescent="0.25">
      <c r="A64" s="61">
        <f t="shared" si="4"/>
        <v>50</v>
      </c>
      <c r="B64" s="62"/>
      <c r="C64" s="62" t="s">
        <v>21</v>
      </c>
      <c r="D64" s="62"/>
      <c r="E64" s="62"/>
      <c r="F64" s="47">
        <v>2025</v>
      </c>
      <c r="G64" s="63">
        <f t="shared" si="2"/>
        <v>1441.9533333333331</v>
      </c>
      <c r="H64" s="63"/>
      <c r="I64" s="63">
        <v>673.75</v>
      </c>
      <c r="J64" s="63"/>
      <c r="K64" s="48">
        <f t="shared" si="3"/>
        <v>14268.356666666677</v>
      </c>
      <c r="L64" s="33">
        <f t="shared" si="0"/>
        <v>59.451486111111159</v>
      </c>
      <c r="M64" s="52"/>
    </row>
    <row r="65" spans="1:13" x14ac:dyDescent="0.25">
      <c r="A65" s="64">
        <f t="shared" si="4"/>
        <v>51</v>
      </c>
      <c r="B65" s="65"/>
      <c r="C65" s="65" t="s">
        <v>11</v>
      </c>
      <c r="D65" s="65"/>
      <c r="E65" s="65"/>
      <c r="F65" s="56">
        <v>2025</v>
      </c>
      <c r="G65" s="66">
        <f t="shared" si="2"/>
        <v>1441.9533333333331</v>
      </c>
      <c r="H65" s="66"/>
      <c r="I65" s="66">
        <v>673.75</v>
      </c>
      <c r="J65" s="66"/>
      <c r="K65" s="57">
        <f t="shared" si="3"/>
        <v>13500.153333333345</v>
      </c>
      <c r="L65" s="58">
        <f t="shared" si="0"/>
        <v>56.250638888888943</v>
      </c>
      <c r="M65" s="52"/>
    </row>
    <row r="66" spans="1:13" x14ac:dyDescent="0.25">
      <c r="A66" s="61">
        <f t="shared" si="4"/>
        <v>52</v>
      </c>
      <c r="B66" s="62"/>
      <c r="C66" s="62" t="s">
        <v>22</v>
      </c>
      <c r="D66" s="62"/>
      <c r="E66" s="62"/>
      <c r="F66" s="47">
        <v>2025</v>
      </c>
      <c r="G66" s="63">
        <f t="shared" si="2"/>
        <v>1441.9533333333331</v>
      </c>
      <c r="H66" s="63"/>
      <c r="I66" s="63">
        <v>673.75</v>
      </c>
      <c r="J66" s="63"/>
      <c r="K66" s="48">
        <f t="shared" si="3"/>
        <v>12731.950000000012</v>
      </c>
      <c r="L66" s="33">
        <f t="shared" si="0"/>
        <v>53.049791666666721</v>
      </c>
      <c r="M66" s="52"/>
    </row>
    <row r="67" spans="1:13" x14ac:dyDescent="0.25">
      <c r="A67" s="64">
        <f t="shared" si="4"/>
        <v>53</v>
      </c>
      <c r="B67" s="65"/>
      <c r="C67" s="65" t="s">
        <v>43</v>
      </c>
      <c r="D67" s="65"/>
      <c r="E67" s="65"/>
      <c r="F67" s="56">
        <v>2025</v>
      </c>
      <c r="G67" s="66">
        <f t="shared" si="2"/>
        <v>1441.9533333333331</v>
      </c>
      <c r="H67" s="66"/>
      <c r="I67" s="66">
        <v>673.75</v>
      </c>
      <c r="J67" s="66"/>
      <c r="K67" s="57">
        <f t="shared" si="3"/>
        <v>11963.746666666679</v>
      </c>
      <c r="L67" s="58">
        <f t="shared" si="0"/>
        <v>49.848944444444498</v>
      </c>
      <c r="M67" s="52"/>
    </row>
    <row r="68" spans="1:13" x14ac:dyDescent="0.25">
      <c r="A68" s="61">
        <f t="shared" si="4"/>
        <v>54</v>
      </c>
      <c r="B68" s="62"/>
      <c r="C68" s="62" t="s">
        <v>13</v>
      </c>
      <c r="D68" s="62"/>
      <c r="E68" s="62"/>
      <c r="F68" s="47">
        <v>2025</v>
      </c>
      <c r="G68" s="63">
        <f t="shared" si="2"/>
        <v>1441.9533333333331</v>
      </c>
      <c r="H68" s="63"/>
      <c r="I68" s="63">
        <v>673.75</v>
      </c>
      <c r="J68" s="63"/>
      <c r="K68" s="48">
        <f t="shared" si="3"/>
        <v>11195.543333333346</v>
      </c>
      <c r="L68" s="33">
        <f t="shared" si="0"/>
        <v>46.648097222222276</v>
      </c>
      <c r="M68" s="52"/>
    </row>
    <row r="69" spans="1:13" ht="15.75" thickBot="1" x14ac:dyDescent="0.3">
      <c r="A69" s="82" t="s">
        <v>28</v>
      </c>
      <c r="B69" s="83"/>
      <c r="C69" s="83" t="s">
        <v>27</v>
      </c>
      <c r="D69" s="83"/>
      <c r="E69" s="83"/>
      <c r="F69" s="53" t="s">
        <v>28</v>
      </c>
      <c r="G69" s="84">
        <f>SUM(G14:H41)</f>
        <v>64887.899999999958</v>
      </c>
      <c r="H69" s="84"/>
      <c r="I69" s="84">
        <f>SUM(I14:J68)</f>
        <v>115016.18333333333</v>
      </c>
      <c r="J69" s="84"/>
      <c r="K69" s="54">
        <f>SUM(K14:K68)</f>
        <v>1755768.6300000013</v>
      </c>
      <c r="L69" s="55">
        <f>SUM(L14:L68)</f>
        <v>7315.7026250000044</v>
      </c>
    </row>
    <row r="70" spans="1:13" x14ac:dyDescent="0.25">
      <c r="A70" s="41"/>
      <c r="B70" s="41"/>
      <c r="C70" s="41"/>
      <c r="D70" s="41"/>
      <c r="E70" s="41"/>
      <c r="F70" s="41"/>
      <c r="G70" s="42"/>
      <c r="H70" s="42"/>
      <c r="I70" s="42"/>
      <c r="J70" s="42"/>
      <c r="K70" s="43"/>
      <c r="L70" s="44"/>
    </row>
    <row r="71" spans="1:13" ht="15.75" thickBot="1" x14ac:dyDescent="0.3">
      <c r="A71" s="81"/>
      <c r="B71" s="81"/>
      <c r="C71" s="81"/>
      <c r="D71" s="81"/>
      <c r="E71" s="81"/>
      <c r="F71" s="10"/>
      <c r="G71" s="87"/>
      <c r="H71" s="81"/>
      <c r="I71" s="81"/>
      <c r="J71" s="81"/>
      <c r="K71" s="16"/>
      <c r="L71" s="11"/>
    </row>
    <row r="72" spans="1:13" ht="24.75" customHeight="1" thickBot="1" x14ac:dyDescent="0.3">
      <c r="A72" s="81"/>
      <c r="B72" s="81"/>
      <c r="C72" s="81"/>
      <c r="D72" s="81"/>
      <c r="E72" s="81"/>
      <c r="F72" s="10"/>
      <c r="G72" s="81"/>
      <c r="H72" s="81"/>
      <c r="I72" s="81"/>
      <c r="J72" s="81"/>
      <c r="K72" s="17" t="s">
        <v>26</v>
      </c>
      <c r="L72" s="18">
        <f>SUM(L14:L55)</f>
        <v>6459.6112777777817</v>
      </c>
    </row>
    <row r="73" spans="1:13" ht="23.25" customHeight="1" thickBot="1" x14ac:dyDescent="0.3">
      <c r="A73" s="10"/>
      <c r="B73" s="10"/>
      <c r="C73" s="10"/>
      <c r="D73" s="10"/>
      <c r="E73" s="10"/>
      <c r="F73" s="10"/>
      <c r="G73" s="10"/>
      <c r="H73" s="35"/>
      <c r="I73" s="10"/>
      <c r="J73" s="10"/>
      <c r="K73" s="19" t="s">
        <v>30</v>
      </c>
      <c r="L73" s="34">
        <f>D11</f>
        <v>0.05</v>
      </c>
    </row>
    <row r="74" spans="1:13" ht="22.5" customHeight="1" thickBot="1" x14ac:dyDescent="0.3">
      <c r="A74" s="81"/>
      <c r="B74" s="81"/>
      <c r="C74" s="81"/>
      <c r="D74" s="81"/>
      <c r="E74" s="81"/>
      <c r="F74" s="10"/>
      <c r="G74" s="81"/>
      <c r="H74" s="81"/>
      <c r="I74" s="81"/>
      <c r="J74" s="81"/>
      <c r="K74" s="20" t="s">
        <v>29</v>
      </c>
      <c r="L74" s="21">
        <f>D6-L72</f>
        <v>253091.98872222222</v>
      </c>
    </row>
    <row r="75" spans="1:13" ht="24.75" customHeight="1" thickBot="1" x14ac:dyDescent="0.3">
      <c r="A75" s="81"/>
      <c r="B75" s="81"/>
      <c r="C75" s="81"/>
      <c r="D75" s="81"/>
      <c r="E75" s="81"/>
      <c r="F75" s="10"/>
      <c r="G75" s="81"/>
      <c r="H75" s="81"/>
      <c r="I75" s="81"/>
      <c r="J75" s="81"/>
      <c r="K75" s="22" t="s">
        <v>23</v>
      </c>
      <c r="L75" s="23">
        <f>L72/D6</f>
        <v>2.488758026449377E-2</v>
      </c>
    </row>
    <row r="76" spans="1:13" ht="21.75" customHeight="1" thickBot="1" x14ac:dyDescent="0.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20" t="s">
        <v>25</v>
      </c>
      <c r="L76" s="24">
        <v>0</v>
      </c>
    </row>
    <row r="77" spans="1:13" ht="21.75" customHeight="1" thickBot="1" x14ac:dyDescent="0.3">
      <c r="A77" s="81"/>
      <c r="B77" s="81"/>
      <c r="C77" s="81"/>
      <c r="D77" s="81"/>
      <c r="E77" s="81"/>
      <c r="F77" s="10"/>
      <c r="G77" s="81"/>
      <c r="H77" s="81"/>
      <c r="I77" s="81"/>
      <c r="J77" s="81"/>
      <c r="K77" s="22" t="s">
        <v>32</v>
      </c>
      <c r="L77" s="25">
        <v>0</v>
      </c>
    </row>
    <row r="78" spans="1:13" ht="21.75" customHeight="1" thickBot="1" x14ac:dyDescent="0.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26" t="s">
        <v>33</v>
      </c>
      <c r="L78" s="27">
        <f>L72+L77</f>
        <v>6459.6112777777817</v>
      </c>
    </row>
    <row r="79" spans="1:13" ht="21.75" customHeight="1" thickBot="1" x14ac:dyDescent="0.3">
      <c r="A79" s="81"/>
      <c r="B79" s="81"/>
      <c r="C79" s="81"/>
      <c r="D79" s="81"/>
      <c r="E79" s="81"/>
      <c r="F79" s="10"/>
      <c r="G79" s="81"/>
      <c r="H79" s="81"/>
      <c r="I79" s="81"/>
      <c r="J79" s="81"/>
      <c r="K79" s="28" t="s">
        <v>31</v>
      </c>
      <c r="L79" s="29">
        <f>L74-L77</f>
        <v>253091.98872222222</v>
      </c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</sheetData>
  <mergeCells count="262">
    <mergeCell ref="A40:B40"/>
    <mergeCell ref="C40:E40"/>
    <mergeCell ref="G40:H40"/>
    <mergeCell ref="I40:J40"/>
    <mergeCell ref="A41:B41"/>
    <mergeCell ref="C41:E41"/>
    <mergeCell ref="G41:H41"/>
    <mergeCell ref="I41:J41"/>
    <mergeCell ref="A37:B37"/>
    <mergeCell ref="C37:E37"/>
    <mergeCell ref="G37:H37"/>
    <mergeCell ref="I37:J37"/>
    <mergeCell ref="A38:B38"/>
    <mergeCell ref="C38:E38"/>
    <mergeCell ref="G38:H38"/>
    <mergeCell ref="I38:J38"/>
    <mergeCell ref="A39:B39"/>
    <mergeCell ref="C39:E39"/>
    <mergeCell ref="G39:H39"/>
    <mergeCell ref="I39:J39"/>
    <mergeCell ref="I34:J34"/>
    <mergeCell ref="A35:B35"/>
    <mergeCell ref="C35:E35"/>
    <mergeCell ref="G35:H35"/>
    <mergeCell ref="I35:J35"/>
    <mergeCell ref="A36:B36"/>
    <mergeCell ref="C36:E36"/>
    <mergeCell ref="G36:H36"/>
    <mergeCell ref="I36:J36"/>
    <mergeCell ref="A34:B34"/>
    <mergeCell ref="C34:E34"/>
    <mergeCell ref="G34:H34"/>
    <mergeCell ref="A79:B79"/>
    <mergeCell ref="C79:E79"/>
    <mergeCell ref="G79:H79"/>
    <mergeCell ref="I79:J79"/>
    <mergeCell ref="A3:C3"/>
    <mergeCell ref="I69:J69"/>
    <mergeCell ref="A75:B75"/>
    <mergeCell ref="C75:E75"/>
    <mergeCell ref="G75:H75"/>
    <mergeCell ref="I75:J75"/>
    <mergeCell ref="A77:B77"/>
    <mergeCell ref="C77:E77"/>
    <mergeCell ref="G77:H77"/>
    <mergeCell ref="I77:J77"/>
    <mergeCell ref="A74:B74"/>
    <mergeCell ref="C74:E74"/>
    <mergeCell ref="G74:H74"/>
    <mergeCell ref="I74:J74"/>
    <mergeCell ref="A71:B71"/>
    <mergeCell ref="C71:E71"/>
    <mergeCell ref="G71:H71"/>
    <mergeCell ref="I71:J71"/>
    <mergeCell ref="A72:B72"/>
    <mergeCell ref="C72:E72"/>
    <mergeCell ref="G72:H72"/>
    <mergeCell ref="I72:J72"/>
    <mergeCell ref="A28:B28"/>
    <mergeCell ref="C28:E28"/>
    <mergeCell ref="G28:H28"/>
    <mergeCell ref="I28:J28"/>
    <mergeCell ref="A29:B29"/>
    <mergeCell ref="C29:E29"/>
    <mergeCell ref="G29:H29"/>
    <mergeCell ref="I29:J29"/>
    <mergeCell ref="G33:H33"/>
    <mergeCell ref="I33:J33"/>
    <mergeCell ref="A69:B69"/>
    <mergeCell ref="C69:E69"/>
    <mergeCell ref="G69:H69"/>
    <mergeCell ref="A31:B31"/>
    <mergeCell ref="C31:E31"/>
    <mergeCell ref="G31:H31"/>
    <mergeCell ref="I31:J31"/>
    <mergeCell ref="A32:B32"/>
    <mergeCell ref="C32:E32"/>
    <mergeCell ref="G32:H32"/>
    <mergeCell ref="I32:J32"/>
    <mergeCell ref="A33:B33"/>
    <mergeCell ref="A26:B26"/>
    <mergeCell ref="C26:E26"/>
    <mergeCell ref="G26:H26"/>
    <mergeCell ref="I26:J26"/>
    <mergeCell ref="A27:B27"/>
    <mergeCell ref="C27:E27"/>
    <mergeCell ref="G27:H27"/>
    <mergeCell ref="I27:J27"/>
    <mergeCell ref="A24:B24"/>
    <mergeCell ref="C24:E24"/>
    <mergeCell ref="G24:H24"/>
    <mergeCell ref="I24:J24"/>
    <mergeCell ref="A25:B25"/>
    <mergeCell ref="C25:E25"/>
    <mergeCell ref="G25:H25"/>
    <mergeCell ref="I25:J25"/>
    <mergeCell ref="A22:B22"/>
    <mergeCell ref="C22:E22"/>
    <mergeCell ref="G22:H22"/>
    <mergeCell ref="I22:J22"/>
    <mergeCell ref="A23:B23"/>
    <mergeCell ref="C23:E23"/>
    <mergeCell ref="G23:H23"/>
    <mergeCell ref="I23:J23"/>
    <mergeCell ref="A20:B20"/>
    <mergeCell ref="C20:E20"/>
    <mergeCell ref="G20:H20"/>
    <mergeCell ref="I20:J20"/>
    <mergeCell ref="A21:B21"/>
    <mergeCell ref="C21:E21"/>
    <mergeCell ref="G21:H21"/>
    <mergeCell ref="I21:J21"/>
    <mergeCell ref="G15:H15"/>
    <mergeCell ref="I15:J15"/>
    <mergeCell ref="A18:B18"/>
    <mergeCell ref="C18:E18"/>
    <mergeCell ref="G18:H18"/>
    <mergeCell ref="I18:J18"/>
    <mergeCell ref="A19:B19"/>
    <mergeCell ref="C19:E19"/>
    <mergeCell ref="G19:H19"/>
    <mergeCell ref="I19:J19"/>
    <mergeCell ref="A16:B16"/>
    <mergeCell ref="C16:E16"/>
    <mergeCell ref="G16:H16"/>
    <mergeCell ref="I16:J16"/>
    <mergeCell ref="A17:B17"/>
    <mergeCell ref="C17:E17"/>
    <mergeCell ref="G17:H17"/>
    <mergeCell ref="I17:J17"/>
    <mergeCell ref="C33:E33"/>
    <mergeCell ref="A1:L1"/>
    <mergeCell ref="A4:C4"/>
    <mergeCell ref="A5:C5"/>
    <mergeCell ref="A6:C6"/>
    <mergeCell ref="A7:C7"/>
    <mergeCell ref="A8:C8"/>
    <mergeCell ref="A30:B30"/>
    <mergeCell ref="C30:E30"/>
    <mergeCell ref="G30:H30"/>
    <mergeCell ref="I30:J30"/>
    <mergeCell ref="I13:J13"/>
    <mergeCell ref="A14:B14"/>
    <mergeCell ref="C14:E14"/>
    <mergeCell ref="G14:H14"/>
    <mergeCell ref="I14:J14"/>
    <mergeCell ref="A9:C9"/>
    <mergeCell ref="A10:C10"/>
    <mergeCell ref="A11:C11"/>
    <mergeCell ref="A13:B13"/>
    <mergeCell ref="C13:E13"/>
    <mergeCell ref="G13:H13"/>
    <mergeCell ref="A15:B15"/>
    <mergeCell ref="C15:E15"/>
    <mergeCell ref="A42:B42"/>
    <mergeCell ref="C42:E42"/>
    <mergeCell ref="G42:H42"/>
    <mergeCell ref="I42:J42"/>
    <mergeCell ref="A43:B43"/>
    <mergeCell ref="C43:E43"/>
    <mergeCell ref="G43:H43"/>
    <mergeCell ref="I43:J43"/>
    <mergeCell ref="A44:B44"/>
    <mergeCell ref="C44:E44"/>
    <mergeCell ref="G44:H44"/>
    <mergeCell ref="I44:J44"/>
    <mergeCell ref="A45:B45"/>
    <mergeCell ref="C45:E45"/>
    <mergeCell ref="G45:H45"/>
    <mergeCell ref="I45:J45"/>
    <mergeCell ref="A46:B46"/>
    <mergeCell ref="C46:E46"/>
    <mergeCell ref="G46:H46"/>
    <mergeCell ref="I46:J46"/>
    <mergeCell ref="A47:B47"/>
    <mergeCell ref="C47:E47"/>
    <mergeCell ref="G47:H47"/>
    <mergeCell ref="I47:J47"/>
    <mergeCell ref="A48:B48"/>
    <mergeCell ref="C48:E48"/>
    <mergeCell ref="G48:H48"/>
    <mergeCell ref="I48:J48"/>
    <mergeCell ref="A49:B49"/>
    <mergeCell ref="C49:E49"/>
    <mergeCell ref="G49:H49"/>
    <mergeCell ref="I49:J49"/>
    <mergeCell ref="A50:B50"/>
    <mergeCell ref="C50:E50"/>
    <mergeCell ref="G50:H50"/>
    <mergeCell ref="I50:J50"/>
    <mergeCell ref="A54:B54"/>
    <mergeCell ref="C54:E54"/>
    <mergeCell ref="G54:H54"/>
    <mergeCell ref="I54:J54"/>
    <mergeCell ref="A55:B55"/>
    <mergeCell ref="C55:E55"/>
    <mergeCell ref="G55:H55"/>
    <mergeCell ref="I55:J55"/>
    <mergeCell ref="A51:B51"/>
    <mergeCell ref="C51:E51"/>
    <mergeCell ref="G51:H51"/>
    <mergeCell ref="I51:J51"/>
    <mergeCell ref="A52:B52"/>
    <mergeCell ref="C52:E52"/>
    <mergeCell ref="G52:H52"/>
    <mergeCell ref="I52:J52"/>
    <mergeCell ref="A53:B53"/>
    <mergeCell ref="C53:E53"/>
    <mergeCell ref="G53:H53"/>
    <mergeCell ref="I53:J53"/>
    <mergeCell ref="A56:B56"/>
    <mergeCell ref="C56:E56"/>
    <mergeCell ref="G56:H56"/>
    <mergeCell ref="I56:J56"/>
    <mergeCell ref="A57:B57"/>
    <mergeCell ref="C57:E57"/>
    <mergeCell ref="G57:H57"/>
    <mergeCell ref="I57:J57"/>
    <mergeCell ref="A58:B58"/>
    <mergeCell ref="C58:E58"/>
    <mergeCell ref="G58:H58"/>
    <mergeCell ref="I58:J58"/>
    <mergeCell ref="A59:B59"/>
    <mergeCell ref="C59:E59"/>
    <mergeCell ref="G59:H59"/>
    <mergeCell ref="I59:J59"/>
    <mergeCell ref="A60:B60"/>
    <mergeCell ref="C60:E60"/>
    <mergeCell ref="G60:H60"/>
    <mergeCell ref="I60:J60"/>
    <mergeCell ref="A61:B61"/>
    <mergeCell ref="C61:E61"/>
    <mergeCell ref="G61:H61"/>
    <mergeCell ref="I61:J61"/>
    <mergeCell ref="A62:B62"/>
    <mergeCell ref="C62:E62"/>
    <mergeCell ref="G62:H62"/>
    <mergeCell ref="I62:J62"/>
    <mergeCell ref="A63:B63"/>
    <mergeCell ref="C63:E63"/>
    <mergeCell ref="G63:H63"/>
    <mergeCell ref="I63:J63"/>
    <mergeCell ref="A64:B64"/>
    <mergeCell ref="C64:E64"/>
    <mergeCell ref="G64:H64"/>
    <mergeCell ref="I64:J64"/>
    <mergeCell ref="A68:B68"/>
    <mergeCell ref="C68:E68"/>
    <mergeCell ref="G68:H68"/>
    <mergeCell ref="I68:J68"/>
    <mergeCell ref="A65:B65"/>
    <mergeCell ref="C65:E65"/>
    <mergeCell ref="G65:H65"/>
    <mergeCell ref="I65:J65"/>
    <mergeCell ref="A66:B66"/>
    <mergeCell ref="C66:E66"/>
    <mergeCell ref="G66:H66"/>
    <mergeCell ref="I66:J66"/>
    <mergeCell ref="A67:B67"/>
    <mergeCell ref="C67:E67"/>
    <mergeCell ref="G67:H67"/>
    <mergeCell ref="I67:J67"/>
  </mergeCells>
  <phoneticPr fontId="8" type="noConversion"/>
  <pageMargins left="0.7" right="0.7" top="0.75" bottom="0.75" header="0.3" footer="0.3"/>
  <pageSetup scale="56" fitToHeight="0" orientation="portrait" r:id="rId1"/>
  <headerFooter>
    <oddHeader>&amp;LEstrictamente Confidencial&amp;CModelo de Descuento por Pronto Pago&amp;RGrupo Pedralbes</oddHeader>
    <oddFooter>&amp;CEstrictamente Confidencial
&amp;"-,Negrita"Grupo Pedralbes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Pronto Pago - Sr. Lara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onix</dc:creator>
  <cp:lastModifiedBy>Josen Franco</cp:lastModifiedBy>
  <cp:lastPrinted>2020-10-06T19:12:48Z</cp:lastPrinted>
  <dcterms:created xsi:type="dcterms:W3CDTF">2012-12-05T19:58:20Z</dcterms:created>
  <dcterms:modified xsi:type="dcterms:W3CDTF">2021-05-07T14:10:39Z</dcterms:modified>
</cp:coreProperties>
</file>